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trans\Documents\Steph\Business\A - Anakelogy\Anankelogy Foundation\wellness campaign\"/>
    </mc:Choice>
  </mc:AlternateContent>
  <xr:revisionPtr revIDLastSave="0" documentId="13_ncr:1_{36BE5C1C-093B-431F-8C00-16DCAB755097}" xr6:coauthVersionLast="47" xr6:coauthVersionMax="47" xr10:uidLastSave="{00000000-0000-0000-0000-000000000000}"/>
  <bookViews>
    <workbookView xWindow="-110" yWindow="-110" windowWidth="19420" windowHeight="10300" xr2:uid="{72AE595C-5EC9-4E17-BDCE-91106A17D579}"/>
  </bookViews>
  <sheets>
    <sheet name="RS" sheetId="1" r:id="rId1"/>
  </sheets>
  <definedNames>
    <definedName name="_xlnm.Print_Area" localSheetId="0">RS!$A$1:$N$679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05" i="1" l="1"/>
  <c r="M211" i="1"/>
  <c r="B205" i="1"/>
  <c r="B200" i="1"/>
  <c r="B181" i="1"/>
  <c r="B176" i="1"/>
  <c r="B171" i="1"/>
  <c r="B157" i="1"/>
  <c r="B152" i="1"/>
  <c r="B147" i="1"/>
  <c r="B211" i="1"/>
  <c r="B195" i="1"/>
  <c r="B163" i="1"/>
  <c r="C160" i="1"/>
  <c r="C159" i="1"/>
  <c r="C158" i="1"/>
  <c r="B187" i="1"/>
  <c r="J209" i="1" l="1"/>
  <c r="C209" i="1"/>
  <c r="C208" i="1"/>
  <c r="C207" i="1"/>
  <c r="C206" i="1"/>
  <c r="J203" i="1"/>
  <c r="C203" i="1"/>
  <c r="C202" i="1"/>
  <c r="C201" i="1"/>
  <c r="C198" i="1"/>
  <c r="J185" i="1"/>
  <c r="C185" i="1"/>
  <c r="C184" i="1"/>
  <c r="C183" i="1"/>
  <c r="C182" i="1"/>
  <c r="J179" i="1"/>
  <c r="C179" i="1"/>
  <c r="C178" i="1"/>
  <c r="C177" i="1"/>
  <c r="C174" i="1"/>
  <c r="C161" i="1"/>
  <c r="J155" i="1"/>
  <c r="C155" i="1"/>
  <c r="C154" i="1"/>
  <c r="C153" i="1"/>
  <c r="C150" i="1"/>
  <c r="X1035" i="1"/>
  <c r="F164" i="1"/>
  <c r="F188" i="1" s="1"/>
  <c r="F212" i="1" s="1"/>
  <c r="F236" i="1" s="1"/>
  <c r="F260" i="1" s="1"/>
  <c r="F284" i="1" s="1"/>
  <c r="F308" i="1" s="1"/>
  <c r="F332" i="1" s="1"/>
  <c r="F356" i="1" s="1"/>
  <c r="F380" i="1" s="1"/>
  <c r="F404" i="1" s="1"/>
  <c r="F428" i="1" s="1"/>
  <c r="F452" i="1" s="1"/>
  <c r="F476" i="1" s="1"/>
  <c r="F500" i="1" s="1"/>
  <c r="F524" i="1" s="1"/>
  <c r="F548" i="1" s="1"/>
  <c r="F572" i="1" s="1"/>
  <c r="F596" i="1" s="1"/>
  <c r="F620" i="1" s="1"/>
  <c r="AA1054" i="1"/>
  <c r="AA1053" i="1"/>
  <c r="AA1052" i="1"/>
  <c r="AA1051" i="1"/>
  <c r="AA1050" i="1"/>
  <c r="AA1049" i="1"/>
  <c r="AA1048" i="1"/>
  <c r="AA1047" i="1"/>
  <c r="AA1046" i="1"/>
  <c r="AA1045" i="1"/>
  <c r="AA1044" i="1"/>
  <c r="AA1043" i="1"/>
  <c r="AA1042" i="1"/>
  <c r="AA1041" i="1"/>
  <c r="AA1040" i="1"/>
  <c r="AA1039" i="1"/>
  <c r="AA1038" i="1"/>
  <c r="I1054" i="1"/>
  <c r="I1053" i="1"/>
  <c r="I1052" i="1"/>
  <c r="I1051" i="1"/>
  <c r="I1050" i="1"/>
  <c r="I1049" i="1"/>
  <c r="I1048" i="1"/>
  <c r="I1047" i="1"/>
  <c r="I1046" i="1"/>
  <c r="I1045" i="1"/>
  <c r="I1044" i="1"/>
  <c r="I1043" i="1"/>
  <c r="I1042" i="1"/>
  <c r="I1041" i="1"/>
  <c r="I1040" i="1"/>
  <c r="I1039" i="1"/>
  <c r="I1038" i="1"/>
  <c r="I1037" i="1"/>
  <c r="I1036" i="1"/>
  <c r="I1035" i="1"/>
  <c r="H1054" i="1"/>
  <c r="H1053" i="1"/>
  <c r="H1052" i="1"/>
  <c r="H1051" i="1"/>
  <c r="H1050" i="1"/>
  <c r="H1049" i="1"/>
  <c r="H1048" i="1"/>
  <c r="H1047" i="1"/>
  <c r="H1046" i="1"/>
  <c r="H1045" i="1"/>
  <c r="H1044" i="1"/>
  <c r="H1043" i="1"/>
  <c r="H1042" i="1"/>
  <c r="H1041" i="1"/>
  <c r="H1040" i="1"/>
  <c r="H1039" i="1"/>
  <c r="H1038" i="1"/>
  <c r="H1037" i="1"/>
  <c r="Z1035" i="1"/>
  <c r="H1036" i="1"/>
  <c r="H1035" i="1"/>
  <c r="E1064" i="1" l="1"/>
  <c r="E1065" i="1"/>
  <c r="E1066" i="1"/>
  <c r="E1067" i="1"/>
  <c r="E1063" i="1"/>
  <c r="C1064" i="1"/>
  <c r="C1065" i="1" s="1"/>
  <c r="D1064" i="1"/>
  <c r="N1054" i="1"/>
  <c r="N1053" i="1"/>
  <c r="N1052" i="1"/>
  <c r="N1051" i="1"/>
  <c r="N1050" i="1"/>
  <c r="N1049" i="1"/>
  <c r="N1048" i="1"/>
  <c r="N1047" i="1"/>
  <c r="N1046" i="1"/>
  <c r="N1045" i="1"/>
  <c r="N1044" i="1"/>
  <c r="N1043" i="1"/>
  <c r="N1042" i="1"/>
  <c r="N1041" i="1"/>
  <c r="N1040" i="1"/>
  <c r="N1039" i="1"/>
  <c r="N1038" i="1"/>
  <c r="AG1054" i="1"/>
  <c r="AE1054" i="1"/>
  <c r="AF1054" i="1" s="1"/>
  <c r="AG1053" i="1"/>
  <c r="AE1053" i="1"/>
  <c r="AF1053" i="1" s="1"/>
  <c r="AG1052" i="1"/>
  <c r="AE1052" i="1"/>
  <c r="AF1052" i="1" s="1"/>
  <c r="AG1051" i="1"/>
  <c r="AE1051" i="1"/>
  <c r="AF1051" i="1" s="1"/>
  <c r="AG1050" i="1"/>
  <c r="AE1050" i="1"/>
  <c r="AF1050" i="1" s="1"/>
  <c r="AG1049" i="1"/>
  <c r="AE1049" i="1"/>
  <c r="AF1049" i="1" s="1"/>
  <c r="AG1048" i="1"/>
  <c r="AE1048" i="1"/>
  <c r="AF1048" i="1" s="1"/>
  <c r="AG1047" i="1"/>
  <c r="AE1047" i="1"/>
  <c r="AF1047" i="1" s="1"/>
  <c r="AG1046" i="1"/>
  <c r="AE1046" i="1"/>
  <c r="AF1046" i="1" s="1"/>
  <c r="AG1045" i="1"/>
  <c r="AE1045" i="1"/>
  <c r="AF1045" i="1" s="1"/>
  <c r="AG1044" i="1"/>
  <c r="AE1044" i="1"/>
  <c r="AF1044" i="1" s="1"/>
  <c r="AG1043" i="1"/>
  <c r="AE1043" i="1"/>
  <c r="AF1043" i="1" s="1"/>
  <c r="AG1042" i="1"/>
  <c r="AE1042" i="1"/>
  <c r="AF1042" i="1" s="1"/>
  <c r="AG1041" i="1"/>
  <c r="AE1041" i="1"/>
  <c r="AF1041" i="1" s="1"/>
  <c r="AG1040" i="1"/>
  <c r="AE1040" i="1"/>
  <c r="AF1040" i="1" s="1"/>
  <c r="AG1039" i="1"/>
  <c r="AE1039" i="1"/>
  <c r="AF1039" i="1" s="1"/>
  <c r="AG1038" i="1"/>
  <c r="AE1038" i="1"/>
  <c r="AF1038" i="1" s="1"/>
  <c r="AG1037" i="1"/>
  <c r="AE1037" i="1"/>
  <c r="AF1037" i="1" s="1"/>
  <c r="AD1038" i="1"/>
  <c r="AD1039" i="1"/>
  <c r="AD1040" i="1"/>
  <c r="AD1041" i="1"/>
  <c r="AD1042" i="1"/>
  <c r="AD1043" i="1"/>
  <c r="AD1044" i="1"/>
  <c r="AD1045" i="1"/>
  <c r="AD1046" i="1"/>
  <c r="AD1047" i="1"/>
  <c r="AD1048" i="1"/>
  <c r="AD1049" i="1"/>
  <c r="AD1050" i="1"/>
  <c r="AD1051" i="1"/>
  <c r="AD1052" i="1"/>
  <c r="AD1053" i="1"/>
  <c r="AD1054" i="1"/>
  <c r="AG1036" i="1"/>
  <c r="AG1035" i="1"/>
  <c r="Z1039" i="1"/>
  <c r="K123" i="1" s="1"/>
  <c r="Z1040" i="1"/>
  <c r="K124" i="1" s="1"/>
  <c r="Z1041" i="1"/>
  <c r="K125" i="1" s="1"/>
  <c r="Z1042" i="1"/>
  <c r="K126" i="1" s="1"/>
  <c r="Z1043" i="1"/>
  <c r="K127" i="1" s="1"/>
  <c r="Z1044" i="1"/>
  <c r="K128" i="1" s="1"/>
  <c r="Z1045" i="1"/>
  <c r="K129" i="1" s="1"/>
  <c r="Z1046" i="1"/>
  <c r="K130" i="1" s="1"/>
  <c r="Z1047" i="1"/>
  <c r="K131" i="1" s="1"/>
  <c r="Z1048" i="1"/>
  <c r="K132" i="1" s="1"/>
  <c r="Z1049" i="1"/>
  <c r="K133" i="1" s="1"/>
  <c r="Z1050" i="1"/>
  <c r="K134" i="1" s="1"/>
  <c r="Z1051" i="1"/>
  <c r="Z1052" i="1"/>
  <c r="K136" i="1" s="1"/>
  <c r="Z1053" i="1"/>
  <c r="K137" i="1" s="1"/>
  <c r="Z1054" i="1"/>
  <c r="K138" i="1" s="1"/>
  <c r="Y1054" i="1"/>
  <c r="X1054" i="1"/>
  <c r="Y1053" i="1"/>
  <c r="X1053" i="1"/>
  <c r="Y1052" i="1"/>
  <c r="X1052" i="1"/>
  <c r="K135" i="1"/>
  <c r="Y1051" i="1"/>
  <c r="X1051" i="1"/>
  <c r="Y1050" i="1"/>
  <c r="X1050" i="1"/>
  <c r="Y1049" i="1"/>
  <c r="X1049" i="1"/>
  <c r="Y1048" i="1"/>
  <c r="X1048" i="1"/>
  <c r="Y1047" i="1"/>
  <c r="X1047" i="1"/>
  <c r="Y1046" i="1"/>
  <c r="X1046" i="1"/>
  <c r="Y1045" i="1"/>
  <c r="X1045" i="1"/>
  <c r="Y1044" i="1"/>
  <c r="X1044" i="1"/>
  <c r="Y1043" i="1"/>
  <c r="X1043" i="1"/>
  <c r="Y1042" i="1"/>
  <c r="X1042" i="1"/>
  <c r="Y1041" i="1"/>
  <c r="X1041" i="1"/>
  <c r="Y1040" i="1"/>
  <c r="X1040" i="1"/>
  <c r="Y1039" i="1"/>
  <c r="X1039" i="1"/>
  <c r="Z1038" i="1"/>
  <c r="Y1038" i="1"/>
  <c r="X1038" i="1"/>
  <c r="W1054" i="1"/>
  <c r="J138" i="1" s="1"/>
  <c r="M608" i="1" s="1"/>
  <c r="W1053" i="1"/>
  <c r="J137" i="1" s="1"/>
  <c r="M584" i="1" s="1"/>
  <c r="W1052" i="1"/>
  <c r="J136" i="1" s="1"/>
  <c r="M560" i="1" s="1"/>
  <c r="W1051" i="1"/>
  <c r="J135" i="1" s="1"/>
  <c r="M536" i="1" s="1"/>
  <c r="W1050" i="1"/>
  <c r="J134" i="1" s="1"/>
  <c r="M512" i="1" s="1"/>
  <c r="W1049" i="1"/>
  <c r="J133" i="1" s="1"/>
  <c r="M488" i="1" s="1"/>
  <c r="W1048" i="1"/>
  <c r="J132" i="1" s="1"/>
  <c r="M464" i="1" s="1"/>
  <c r="W1047" i="1"/>
  <c r="W1046" i="1"/>
  <c r="J130" i="1" s="1"/>
  <c r="M416" i="1" s="1"/>
  <c r="W1045" i="1"/>
  <c r="J129" i="1" s="1"/>
  <c r="M392" i="1" s="1"/>
  <c r="W1044" i="1"/>
  <c r="W1043" i="1"/>
  <c r="J127" i="1" s="1"/>
  <c r="M344" i="1" s="1"/>
  <c r="W1042" i="1"/>
  <c r="J126" i="1" s="1"/>
  <c r="M320" i="1" s="1"/>
  <c r="W1041" i="1"/>
  <c r="J125" i="1" s="1"/>
  <c r="M296" i="1" s="1"/>
  <c r="W1040" i="1"/>
  <c r="J124" i="1" s="1"/>
  <c r="M272" i="1" s="1"/>
  <c r="W1039" i="1"/>
  <c r="J123" i="1" s="1"/>
  <c r="M248" i="1" s="1"/>
  <c r="W1038" i="1"/>
  <c r="J122" i="1" s="1"/>
  <c r="M224" i="1" s="1"/>
  <c r="M565" i="1"/>
  <c r="M541" i="1"/>
  <c r="M517" i="1"/>
  <c r="M493" i="1"/>
  <c r="J128" i="1"/>
  <c r="M368" i="1" s="1"/>
  <c r="J131" i="1"/>
  <c r="M440" i="1" s="1"/>
  <c r="Y1037" i="1"/>
  <c r="X1037" i="1"/>
  <c r="W1037" i="1"/>
  <c r="J121" i="1" s="1"/>
  <c r="M200" i="1" s="1"/>
  <c r="P1037" i="1"/>
  <c r="P1036" i="1"/>
  <c r="P1035" i="1"/>
  <c r="P1039" i="1"/>
  <c r="P1045" i="1"/>
  <c r="P1054" i="1"/>
  <c r="P1053" i="1"/>
  <c r="P1052" i="1"/>
  <c r="P1051" i="1"/>
  <c r="P1050" i="1"/>
  <c r="P1049" i="1"/>
  <c r="P1047" i="1"/>
  <c r="P1046" i="1"/>
  <c r="P1044" i="1"/>
  <c r="P1043" i="1"/>
  <c r="P1041" i="1"/>
  <c r="P1040" i="1"/>
  <c r="P1038" i="1"/>
  <c r="E1049" i="1"/>
  <c r="R1049" i="1" s="1"/>
  <c r="D1049" i="1"/>
  <c r="F1054" i="1"/>
  <c r="L1054" i="1" s="1"/>
  <c r="E1054" i="1"/>
  <c r="R1054" i="1" s="1"/>
  <c r="D1054" i="1"/>
  <c r="F1053" i="1"/>
  <c r="L1053" i="1" s="1"/>
  <c r="E1053" i="1"/>
  <c r="R1053" i="1" s="1"/>
  <c r="D1053" i="1"/>
  <c r="F1052" i="1"/>
  <c r="J1052" i="1" s="1"/>
  <c r="K1052" i="1" s="1"/>
  <c r="E1052" i="1"/>
  <c r="R1052" i="1" s="1"/>
  <c r="D1052" i="1"/>
  <c r="F1051" i="1"/>
  <c r="J1051" i="1" s="1"/>
  <c r="K1051" i="1" s="1"/>
  <c r="E1051" i="1"/>
  <c r="R1051" i="1" s="1"/>
  <c r="D1051" i="1"/>
  <c r="F1050" i="1"/>
  <c r="L1050" i="1" s="1"/>
  <c r="E1050" i="1"/>
  <c r="R1050" i="1" s="1"/>
  <c r="D1050" i="1"/>
  <c r="F1049" i="1"/>
  <c r="J1049" i="1" s="1"/>
  <c r="K1049" i="1" s="1"/>
  <c r="F1048" i="1"/>
  <c r="J1048" i="1" s="1"/>
  <c r="K1048" i="1" s="1"/>
  <c r="E1048" i="1"/>
  <c r="R1048" i="1" s="1"/>
  <c r="D1048" i="1"/>
  <c r="F1047" i="1"/>
  <c r="J1047" i="1" s="1"/>
  <c r="K1047" i="1" s="1"/>
  <c r="E1047" i="1"/>
  <c r="R1047" i="1" s="1"/>
  <c r="D1047" i="1"/>
  <c r="F1046" i="1"/>
  <c r="L1046" i="1" s="1"/>
  <c r="E1046" i="1"/>
  <c r="R1046" i="1" s="1"/>
  <c r="D1046" i="1"/>
  <c r="F1045" i="1"/>
  <c r="J1045" i="1" s="1"/>
  <c r="K1045" i="1" s="1"/>
  <c r="E1045" i="1"/>
  <c r="R1045" i="1" s="1"/>
  <c r="D1045" i="1"/>
  <c r="F1044" i="1"/>
  <c r="J1044" i="1" s="1"/>
  <c r="K1044" i="1" s="1"/>
  <c r="E1044" i="1"/>
  <c r="R1044" i="1" s="1"/>
  <c r="D1044" i="1"/>
  <c r="F1043" i="1"/>
  <c r="J1043" i="1" s="1"/>
  <c r="K1043" i="1" s="1"/>
  <c r="E1043" i="1"/>
  <c r="R1043" i="1" s="1"/>
  <c r="D1043" i="1"/>
  <c r="F1042" i="1"/>
  <c r="E1042" i="1"/>
  <c r="R1042" i="1" s="1"/>
  <c r="D1042" i="1"/>
  <c r="F1041" i="1"/>
  <c r="L1041" i="1" s="1"/>
  <c r="E1041" i="1"/>
  <c r="R1041" i="1" s="1"/>
  <c r="D1041" i="1"/>
  <c r="F1040" i="1"/>
  <c r="J1040" i="1" s="1"/>
  <c r="K1040" i="1" s="1"/>
  <c r="E1040" i="1"/>
  <c r="R1040" i="1" s="1"/>
  <c r="D1040" i="1"/>
  <c r="F1039" i="1"/>
  <c r="L1039" i="1" s="1"/>
  <c r="E1039" i="1"/>
  <c r="R1039" i="1" s="1"/>
  <c r="D1039" i="1"/>
  <c r="E1038" i="1"/>
  <c r="R1038" i="1" s="1"/>
  <c r="D1038" i="1"/>
  <c r="G1033" i="1"/>
  <c r="F1038" i="1"/>
  <c r="G1038" i="1" s="1"/>
  <c r="M1038" i="1" s="1"/>
  <c r="F1037" i="1"/>
  <c r="J1037" i="1" s="1"/>
  <c r="K1037" i="1" s="1"/>
  <c r="E1037" i="1"/>
  <c r="R1037" i="1" s="1"/>
  <c r="D1037" i="1"/>
  <c r="F1036" i="1"/>
  <c r="L1036" i="1" s="1"/>
  <c r="E1036" i="1"/>
  <c r="R1036" i="1" s="1"/>
  <c r="D1036" i="1"/>
  <c r="D1035" i="1"/>
  <c r="E1035" i="1"/>
  <c r="R1035" i="1" s="1"/>
  <c r="F1035" i="1"/>
  <c r="L1035" i="1" s="1"/>
  <c r="M619" i="1"/>
  <c r="M613" i="1"/>
  <c r="M595" i="1"/>
  <c r="M589" i="1"/>
  <c r="M571" i="1"/>
  <c r="M547" i="1"/>
  <c r="M523" i="1"/>
  <c r="M499" i="1"/>
  <c r="M475" i="1"/>
  <c r="M469" i="1"/>
  <c r="M451" i="1"/>
  <c r="M445" i="1"/>
  <c r="M427" i="1"/>
  <c r="M421" i="1"/>
  <c r="M403" i="1"/>
  <c r="M397" i="1"/>
  <c r="M379" i="1"/>
  <c r="M373" i="1"/>
  <c r="M355" i="1"/>
  <c r="M349" i="1"/>
  <c r="M325" i="1"/>
  <c r="M307" i="1"/>
  <c r="M301" i="1"/>
  <c r="M283" i="1"/>
  <c r="M277" i="1"/>
  <c r="M253" i="1"/>
  <c r="M235" i="1"/>
  <c r="M187" i="1"/>
  <c r="B619" i="1"/>
  <c r="J617" i="1"/>
  <c r="C617" i="1"/>
  <c r="C616" i="1"/>
  <c r="C615" i="1"/>
  <c r="C614" i="1"/>
  <c r="B613" i="1"/>
  <c r="J611" i="1"/>
  <c r="C611" i="1"/>
  <c r="C610" i="1"/>
  <c r="C609" i="1"/>
  <c r="B608" i="1"/>
  <c r="C606" i="1"/>
  <c r="B603" i="1"/>
  <c r="B595" i="1"/>
  <c r="J593" i="1"/>
  <c r="C593" i="1"/>
  <c r="C592" i="1"/>
  <c r="C591" i="1"/>
  <c r="C590" i="1"/>
  <c r="B589" i="1"/>
  <c r="J587" i="1"/>
  <c r="C587" i="1"/>
  <c r="C586" i="1"/>
  <c r="C585" i="1"/>
  <c r="B584" i="1"/>
  <c r="C582" i="1"/>
  <c r="B579" i="1"/>
  <c r="B571" i="1"/>
  <c r="J569" i="1"/>
  <c r="C569" i="1"/>
  <c r="C568" i="1"/>
  <c r="C567" i="1"/>
  <c r="C566" i="1"/>
  <c r="B565" i="1"/>
  <c r="J563" i="1"/>
  <c r="C563" i="1"/>
  <c r="C562" i="1"/>
  <c r="C561" i="1"/>
  <c r="B560" i="1"/>
  <c r="C558" i="1"/>
  <c r="B555" i="1"/>
  <c r="B547" i="1"/>
  <c r="J545" i="1"/>
  <c r="C545" i="1"/>
  <c r="C544" i="1"/>
  <c r="C543" i="1"/>
  <c r="C542" i="1"/>
  <c r="B541" i="1"/>
  <c r="J539" i="1"/>
  <c r="C539" i="1"/>
  <c r="C538" i="1"/>
  <c r="C537" i="1"/>
  <c r="B536" i="1"/>
  <c r="C534" i="1"/>
  <c r="B531" i="1"/>
  <c r="B523" i="1"/>
  <c r="J521" i="1"/>
  <c r="C521" i="1"/>
  <c r="C520" i="1"/>
  <c r="C519" i="1"/>
  <c r="C518" i="1"/>
  <c r="B517" i="1"/>
  <c r="J515" i="1"/>
  <c r="C515" i="1"/>
  <c r="C514" i="1"/>
  <c r="C513" i="1"/>
  <c r="B512" i="1"/>
  <c r="C510" i="1"/>
  <c r="B507" i="1"/>
  <c r="B499" i="1"/>
  <c r="J497" i="1"/>
  <c r="C497" i="1"/>
  <c r="C496" i="1"/>
  <c r="C495" i="1"/>
  <c r="C494" i="1"/>
  <c r="B493" i="1"/>
  <c r="J491" i="1"/>
  <c r="C491" i="1"/>
  <c r="C490" i="1"/>
  <c r="C489" i="1"/>
  <c r="B488" i="1"/>
  <c r="C486" i="1"/>
  <c r="B483" i="1"/>
  <c r="B475" i="1"/>
  <c r="J473" i="1"/>
  <c r="C473" i="1"/>
  <c r="C472" i="1"/>
  <c r="C471" i="1"/>
  <c r="C470" i="1"/>
  <c r="B469" i="1"/>
  <c r="J467" i="1"/>
  <c r="C467" i="1"/>
  <c r="C466" i="1"/>
  <c r="C465" i="1"/>
  <c r="B464" i="1"/>
  <c r="C462" i="1"/>
  <c r="B459" i="1"/>
  <c r="B451" i="1"/>
  <c r="J449" i="1"/>
  <c r="C449" i="1"/>
  <c r="C448" i="1"/>
  <c r="C447" i="1"/>
  <c r="C446" i="1"/>
  <c r="B445" i="1"/>
  <c r="J443" i="1"/>
  <c r="C443" i="1"/>
  <c r="C442" i="1"/>
  <c r="C441" i="1"/>
  <c r="B440" i="1"/>
  <c r="C438" i="1"/>
  <c r="B435" i="1"/>
  <c r="B427" i="1"/>
  <c r="J425" i="1"/>
  <c r="C425" i="1"/>
  <c r="C424" i="1"/>
  <c r="C423" i="1"/>
  <c r="C422" i="1"/>
  <c r="B421" i="1"/>
  <c r="J419" i="1"/>
  <c r="C419" i="1"/>
  <c r="C418" i="1"/>
  <c r="C417" i="1"/>
  <c r="B416" i="1"/>
  <c r="C414" i="1"/>
  <c r="B411" i="1"/>
  <c r="B403" i="1"/>
  <c r="J401" i="1"/>
  <c r="C401" i="1"/>
  <c r="C400" i="1"/>
  <c r="C399" i="1"/>
  <c r="C398" i="1"/>
  <c r="B397" i="1"/>
  <c r="J395" i="1"/>
  <c r="C395" i="1"/>
  <c r="C394" i="1"/>
  <c r="C393" i="1"/>
  <c r="B392" i="1"/>
  <c r="C390" i="1"/>
  <c r="B387" i="1"/>
  <c r="B379" i="1"/>
  <c r="J377" i="1"/>
  <c r="C377" i="1"/>
  <c r="C376" i="1"/>
  <c r="C375" i="1"/>
  <c r="C374" i="1"/>
  <c r="B373" i="1"/>
  <c r="J371" i="1"/>
  <c r="C371" i="1"/>
  <c r="C370" i="1"/>
  <c r="C369" i="1"/>
  <c r="B368" i="1"/>
  <c r="C366" i="1"/>
  <c r="B363" i="1"/>
  <c r="B355" i="1"/>
  <c r="J353" i="1"/>
  <c r="C353" i="1"/>
  <c r="C352" i="1"/>
  <c r="C351" i="1"/>
  <c r="C350" i="1"/>
  <c r="B349" i="1"/>
  <c r="J347" i="1"/>
  <c r="C347" i="1"/>
  <c r="C346" i="1"/>
  <c r="C345" i="1"/>
  <c r="B344" i="1"/>
  <c r="C342" i="1"/>
  <c r="B339" i="1"/>
  <c r="B331" i="1"/>
  <c r="J329" i="1"/>
  <c r="C329" i="1"/>
  <c r="C328" i="1"/>
  <c r="C327" i="1"/>
  <c r="C326" i="1"/>
  <c r="B325" i="1"/>
  <c r="J323" i="1"/>
  <c r="C323" i="1"/>
  <c r="C322" i="1"/>
  <c r="C321" i="1"/>
  <c r="B320" i="1"/>
  <c r="C318" i="1"/>
  <c r="B315" i="1"/>
  <c r="B307" i="1"/>
  <c r="J305" i="1"/>
  <c r="C305" i="1"/>
  <c r="C304" i="1"/>
  <c r="C303" i="1"/>
  <c r="C302" i="1"/>
  <c r="B301" i="1"/>
  <c r="J299" i="1"/>
  <c r="C299" i="1"/>
  <c r="C298" i="1"/>
  <c r="C297" i="1"/>
  <c r="B296" i="1"/>
  <c r="C294" i="1"/>
  <c r="B291" i="1"/>
  <c r="B283" i="1"/>
  <c r="J281" i="1"/>
  <c r="C281" i="1"/>
  <c r="C280" i="1"/>
  <c r="C279" i="1"/>
  <c r="C278" i="1"/>
  <c r="B277" i="1"/>
  <c r="J275" i="1"/>
  <c r="C275" i="1"/>
  <c r="C274" i="1"/>
  <c r="C273" i="1"/>
  <c r="B272" i="1"/>
  <c r="C270" i="1"/>
  <c r="B267" i="1"/>
  <c r="B259" i="1"/>
  <c r="J257" i="1"/>
  <c r="C257" i="1"/>
  <c r="C256" i="1"/>
  <c r="C255" i="1"/>
  <c r="C254" i="1"/>
  <c r="B253" i="1"/>
  <c r="J251" i="1"/>
  <c r="C251" i="1"/>
  <c r="C250" i="1"/>
  <c r="C249" i="1"/>
  <c r="B248" i="1"/>
  <c r="C246" i="1"/>
  <c r="B243" i="1"/>
  <c r="C600" i="1"/>
  <c r="C576" i="1"/>
  <c r="C552" i="1"/>
  <c r="C528" i="1"/>
  <c r="C504" i="1"/>
  <c r="C480" i="1"/>
  <c r="C456" i="1"/>
  <c r="C432" i="1"/>
  <c r="C408" i="1"/>
  <c r="C384" i="1"/>
  <c r="C360" i="1"/>
  <c r="C240" i="1"/>
  <c r="C264" i="1"/>
  <c r="C288" i="1"/>
  <c r="C312" i="1"/>
  <c r="C336" i="1"/>
  <c r="B235" i="1"/>
  <c r="B224" i="1"/>
  <c r="B229" i="1"/>
  <c r="AD1037" i="1"/>
  <c r="Z1037" i="1"/>
  <c r="AE1036" i="1"/>
  <c r="AF1036" i="1" s="1"/>
  <c r="AD1036" i="1"/>
  <c r="X1036" i="1"/>
  <c r="Z1036" i="1"/>
  <c r="AE1035" i="1"/>
  <c r="AF1035" i="1" s="1"/>
  <c r="AD1035" i="1"/>
  <c r="J233" i="1"/>
  <c r="C233" i="1"/>
  <c r="C232" i="1"/>
  <c r="C231" i="1"/>
  <c r="C230" i="1"/>
  <c r="J227" i="1"/>
  <c r="C227" i="1"/>
  <c r="C226" i="1"/>
  <c r="C225" i="1"/>
  <c r="C222" i="1"/>
  <c r="B219" i="1"/>
  <c r="C216" i="1"/>
  <c r="C144" i="1"/>
  <c r="C168" i="1"/>
  <c r="C192" i="1"/>
  <c r="W1036" i="1"/>
  <c r="J120" i="1" s="1"/>
  <c r="M176" i="1" s="1"/>
  <c r="W1035" i="1"/>
  <c r="C1036" i="1"/>
  <c r="C1037" i="1"/>
  <c r="C1038" i="1"/>
  <c r="C1039" i="1"/>
  <c r="C1040" i="1"/>
  <c r="C1041" i="1"/>
  <c r="C1042" i="1"/>
  <c r="C1043" i="1"/>
  <c r="C1044" i="1"/>
  <c r="C1045" i="1"/>
  <c r="C1046" i="1"/>
  <c r="C1047" i="1"/>
  <c r="C1048" i="1"/>
  <c r="C1049" i="1"/>
  <c r="C1050" i="1"/>
  <c r="C1051" i="1"/>
  <c r="C1052" i="1"/>
  <c r="C1053" i="1"/>
  <c r="C1054" i="1"/>
  <c r="C1035" i="1"/>
  <c r="AA1037" i="1" l="1"/>
  <c r="AH1047" i="1"/>
  <c r="L131" i="1" s="1"/>
  <c r="AH1051" i="1"/>
  <c r="L135" i="1" s="1"/>
  <c r="AH1044" i="1"/>
  <c r="L128" i="1" s="1"/>
  <c r="AH1048" i="1"/>
  <c r="L132" i="1" s="1"/>
  <c r="AH1042" i="1"/>
  <c r="L126" i="1" s="1"/>
  <c r="M331" i="1" s="1"/>
  <c r="AH1038" i="1"/>
  <c r="L122" i="1" s="1"/>
  <c r="J1039" i="1"/>
  <c r="C1066" i="1"/>
  <c r="D1067" i="1" s="1"/>
  <c r="D1066" i="1"/>
  <c r="G1049" i="1"/>
  <c r="M1049" i="1" s="1"/>
  <c r="L1038" i="1"/>
  <c r="AH1043" i="1"/>
  <c r="L127" i="1" s="1"/>
  <c r="D1065" i="1"/>
  <c r="L1049" i="1"/>
  <c r="G1041" i="1"/>
  <c r="M1041" i="1" s="1"/>
  <c r="J1050" i="1"/>
  <c r="L1044" i="1"/>
  <c r="J1035" i="1"/>
  <c r="K1035" i="1" s="1"/>
  <c r="L1043" i="1"/>
  <c r="AH1045" i="1"/>
  <c r="L129" i="1" s="1"/>
  <c r="AH1049" i="1"/>
  <c r="L133" i="1" s="1"/>
  <c r="G1054" i="1"/>
  <c r="M1054" i="1" s="1"/>
  <c r="G1040" i="1"/>
  <c r="M1040" i="1" s="1"/>
  <c r="J1038" i="1"/>
  <c r="J1041" i="1"/>
  <c r="L1037" i="1"/>
  <c r="L1047" i="1"/>
  <c r="L1040" i="1"/>
  <c r="I124" i="1"/>
  <c r="M267" i="1" s="1"/>
  <c r="L1048" i="1"/>
  <c r="P1048" i="1" s="1"/>
  <c r="G1050" i="1"/>
  <c r="M1050" i="1" s="1"/>
  <c r="G1039" i="1"/>
  <c r="M1039" i="1" s="1"/>
  <c r="J1054" i="1"/>
  <c r="L1045" i="1"/>
  <c r="AH1040" i="1"/>
  <c r="L124" i="1" s="1"/>
  <c r="AH1046" i="1"/>
  <c r="L130" i="1" s="1"/>
  <c r="AH1050" i="1"/>
  <c r="L134" i="1" s="1"/>
  <c r="AH1052" i="1"/>
  <c r="L136" i="1" s="1"/>
  <c r="AH1054" i="1"/>
  <c r="L138" i="1" s="1"/>
  <c r="AH1041" i="1"/>
  <c r="L125" i="1" s="1"/>
  <c r="AH1053" i="1"/>
  <c r="L137" i="1" s="1"/>
  <c r="I128" i="1"/>
  <c r="M363" i="1" s="1"/>
  <c r="I132" i="1"/>
  <c r="M459" i="1" s="1"/>
  <c r="G1046" i="1"/>
  <c r="M1046" i="1" s="1"/>
  <c r="J1046" i="1"/>
  <c r="I136" i="1"/>
  <c r="M555" i="1" s="1"/>
  <c r="G1053" i="1"/>
  <c r="M1053" i="1" s="1"/>
  <c r="J1053" i="1"/>
  <c r="L1052" i="1"/>
  <c r="I133" i="1"/>
  <c r="M483" i="1" s="1"/>
  <c r="G1052" i="1"/>
  <c r="M1052" i="1" s="1"/>
  <c r="G1048" i="1"/>
  <c r="M1048" i="1" s="1"/>
  <c r="G1044" i="1"/>
  <c r="M1044" i="1" s="1"/>
  <c r="L1051" i="1"/>
  <c r="G1045" i="1"/>
  <c r="M1045" i="1" s="1"/>
  <c r="I135" i="1"/>
  <c r="M531" i="1" s="1"/>
  <c r="G1051" i="1"/>
  <c r="M1051" i="1" s="1"/>
  <c r="G1047" i="1"/>
  <c r="M1047" i="1" s="1"/>
  <c r="G1043" i="1"/>
  <c r="M1043" i="1" s="1"/>
  <c r="I131" i="1"/>
  <c r="M435" i="1" s="1"/>
  <c r="I127" i="1"/>
  <c r="M339" i="1" s="1"/>
  <c r="AH1039" i="1"/>
  <c r="L123" i="1" s="1"/>
  <c r="M259" i="1" s="1"/>
  <c r="K122" i="1"/>
  <c r="M229" i="1" s="1"/>
  <c r="I129" i="1"/>
  <c r="M387" i="1" s="1"/>
  <c r="L1042" i="1"/>
  <c r="AH1037" i="1"/>
  <c r="L121" i="1" s="1"/>
  <c r="AH1036" i="1"/>
  <c r="L120" i="1" s="1"/>
  <c r="J119" i="1"/>
  <c r="M152" i="1" s="1"/>
  <c r="AH1035" i="1"/>
  <c r="J161" i="1"/>
  <c r="I130" i="1" l="1"/>
  <c r="M411" i="1" s="1"/>
  <c r="K1046" i="1"/>
  <c r="I138" i="1"/>
  <c r="M603" i="1" s="1"/>
  <c r="K1054" i="1"/>
  <c r="K1041" i="1"/>
  <c r="I125" i="1" s="1"/>
  <c r="I137" i="1"/>
  <c r="M579" i="1" s="1"/>
  <c r="K1053" i="1"/>
  <c r="K1038" i="1"/>
  <c r="I122" i="1" s="1"/>
  <c r="I134" i="1"/>
  <c r="M507" i="1" s="1"/>
  <c r="K1050" i="1"/>
  <c r="K1039" i="1"/>
  <c r="I123" i="1" s="1"/>
  <c r="M128" i="1"/>
  <c r="M124" i="1"/>
  <c r="C1067" i="1"/>
  <c r="M129" i="1"/>
  <c r="M134" i="1"/>
  <c r="M127" i="1"/>
  <c r="M132" i="1"/>
  <c r="M135" i="1"/>
  <c r="M131" i="1"/>
  <c r="M130" i="1"/>
  <c r="L1055" i="1"/>
  <c r="P1042" i="1"/>
  <c r="M133" i="1"/>
  <c r="M136" i="1"/>
  <c r="N1037" i="1"/>
  <c r="I121" i="1"/>
  <c r="M195" i="1" s="1"/>
  <c r="L119" i="1"/>
  <c r="M163" i="1" s="1"/>
  <c r="G1035" i="1"/>
  <c r="D1012" i="1"/>
  <c r="B1008" i="1"/>
  <c r="S1034" i="1"/>
  <c r="T1034" i="1"/>
  <c r="U1034" i="1"/>
  <c r="B1036" i="1"/>
  <c r="B1037" i="1" s="1"/>
  <c r="Q1036" i="1"/>
  <c r="G1037" i="1"/>
  <c r="M1037" i="1" s="1"/>
  <c r="Q1038" i="1"/>
  <c r="O1039" i="1"/>
  <c r="Q1039" i="1"/>
  <c r="O1040" i="1"/>
  <c r="Q1040" i="1"/>
  <c r="O1041" i="1"/>
  <c r="Q1041" i="1"/>
  <c r="O1042" i="1"/>
  <c r="Q1043" i="1"/>
  <c r="O1043" i="1"/>
  <c r="O1044" i="1"/>
  <c r="Q1044" i="1"/>
  <c r="O1045" i="1"/>
  <c r="Q1045" i="1"/>
  <c r="O1046" i="1"/>
  <c r="Q1046" i="1"/>
  <c r="O1047" i="1"/>
  <c r="Q1047" i="1"/>
  <c r="O1048" i="1"/>
  <c r="Q1048" i="1"/>
  <c r="O1049" i="1"/>
  <c r="Q1049" i="1"/>
  <c r="O1050" i="1"/>
  <c r="Q1050" i="1"/>
  <c r="O1051" i="1"/>
  <c r="Q1051" i="1"/>
  <c r="O1052" i="1"/>
  <c r="Q1052" i="1"/>
  <c r="O1053" i="1"/>
  <c r="Q1053" i="1"/>
  <c r="O1054" i="1"/>
  <c r="Q1054" i="1"/>
  <c r="M137" i="1" l="1"/>
  <c r="M138" i="1"/>
  <c r="M219" i="1"/>
  <c r="M122" i="1"/>
  <c r="M243" i="1"/>
  <c r="M123" i="1"/>
  <c r="M291" i="1"/>
  <c r="M125" i="1"/>
  <c r="B142" i="1"/>
  <c r="M1035" i="1"/>
  <c r="U1035" i="1" s="1"/>
  <c r="J1042" i="1"/>
  <c r="K1042" i="1" s="1"/>
  <c r="G1036" i="1"/>
  <c r="M1036" i="1" s="1"/>
  <c r="J1036" i="1"/>
  <c r="K1036" i="1" s="1"/>
  <c r="G1042" i="1"/>
  <c r="M1042" i="1" s="1"/>
  <c r="Y1035" i="1"/>
  <c r="AA1035" i="1" s="1"/>
  <c r="K121" i="1"/>
  <c r="I119" i="1"/>
  <c r="M147" i="1" s="1"/>
  <c r="N1035" i="1"/>
  <c r="D1013" i="1"/>
  <c r="S1054" i="1"/>
  <c r="T1038" i="1"/>
  <c r="U1049" i="1"/>
  <c r="S1041" i="1"/>
  <c r="U1039" i="1"/>
  <c r="T1050" i="1"/>
  <c r="S1046" i="1"/>
  <c r="T1046" i="1"/>
  <c r="U1046" i="1"/>
  <c r="S1038" i="1"/>
  <c r="O1038" i="1"/>
  <c r="S1050" i="1"/>
  <c r="U1050" i="1"/>
  <c r="U1047" i="1"/>
  <c r="S1052" i="1"/>
  <c r="T1049" i="1"/>
  <c r="T1041" i="1"/>
  <c r="U1038" i="1"/>
  <c r="U1054" i="1"/>
  <c r="U1053" i="1"/>
  <c r="S1049" i="1"/>
  <c r="O1037" i="1"/>
  <c r="S1037" i="1"/>
  <c r="T1037" i="1"/>
  <c r="T1045" i="1"/>
  <c r="S1045" i="1"/>
  <c r="S1044" i="1"/>
  <c r="B1038" i="1"/>
  <c r="U1051" i="1"/>
  <c r="T1044" i="1"/>
  <c r="U1044" i="1"/>
  <c r="Q1037" i="1"/>
  <c r="T1048" i="1"/>
  <c r="U1048" i="1"/>
  <c r="T1040" i="1"/>
  <c r="U1040" i="1"/>
  <c r="U1037" i="1"/>
  <c r="T1054" i="1"/>
  <c r="T1053" i="1"/>
  <c r="S1051" i="1"/>
  <c r="T1051" i="1"/>
  <c r="U1045" i="1"/>
  <c r="Q1042" i="1"/>
  <c r="U1041" i="1"/>
  <c r="S1043" i="1"/>
  <c r="T1043" i="1"/>
  <c r="S1053" i="1"/>
  <c r="T1052" i="1"/>
  <c r="U1052" i="1"/>
  <c r="S1048" i="1"/>
  <c r="S1047" i="1"/>
  <c r="T1047" i="1"/>
  <c r="U1043" i="1"/>
  <c r="S1040" i="1"/>
  <c r="S1039" i="1"/>
  <c r="T1039" i="1"/>
  <c r="K1056" i="1" l="1"/>
  <c r="U1036" i="1"/>
  <c r="S1036" i="1"/>
  <c r="T1036" i="1"/>
  <c r="T1035" i="1"/>
  <c r="T1042" i="1"/>
  <c r="S1035" i="1"/>
  <c r="G1056" i="1"/>
  <c r="C1056" i="1" s="1"/>
  <c r="B625" i="1" s="1"/>
  <c r="S1042" i="1"/>
  <c r="U1042" i="1"/>
  <c r="I126" i="1"/>
  <c r="K119" i="1"/>
  <c r="M121" i="1"/>
  <c r="D1014" i="1"/>
  <c r="D1015" i="1" s="1"/>
  <c r="Y1036" i="1"/>
  <c r="AA1036" i="1" s="1"/>
  <c r="Q1035" i="1"/>
  <c r="Q1055" i="1" s="1"/>
  <c r="B1039" i="1"/>
  <c r="L1056" i="1" l="1"/>
  <c r="M1057" i="1"/>
  <c r="U1056" i="1"/>
  <c r="T1056" i="1"/>
  <c r="S1056" i="1"/>
  <c r="M1055" i="1"/>
  <c r="C1059" i="1"/>
  <c r="B627" i="1" s="1"/>
  <c r="M157" i="1"/>
  <c r="M119" i="1"/>
  <c r="P1055" i="1"/>
  <c r="O1057" i="1" s="1"/>
  <c r="P1056" i="1"/>
  <c r="M315" i="1"/>
  <c r="M126" i="1"/>
  <c r="K120" i="1"/>
  <c r="M181" i="1" s="1"/>
  <c r="I120" i="1"/>
  <c r="N1036" i="1"/>
  <c r="O1036" i="1" s="1"/>
  <c r="O1035" i="1"/>
  <c r="C1060" i="1"/>
  <c r="B628" i="1" s="1"/>
  <c r="B1040" i="1"/>
  <c r="I1071" i="1" l="1"/>
  <c r="I631" i="1" s="1"/>
  <c r="C1071" i="1"/>
  <c r="C1069" i="1"/>
  <c r="B629" i="1"/>
  <c r="C631" i="1"/>
  <c r="U1058" i="1"/>
  <c r="T1058" i="1"/>
  <c r="S1058" i="1"/>
  <c r="O1055" i="1"/>
  <c r="N1055" i="1" s="1"/>
  <c r="M120" i="1"/>
  <c r="M171" i="1"/>
  <c r="B1041" i="1"/>
  <c r="R1058" i="1" l="1"/>
  <c r="H1061" i="1" s="1"/>
  <c r="C1061" i="1" s="1"/>
  <c r="C1058" i="1" s="1"/>
  <c r="B626" i="1" s="1"/>
  <c r="B1042" i="1"/>
  <c r="B1043" i="1" l="1"/>
  <c r="B1044" i="1" l="1"/>
  <c r="B1045" i="1" l="1"/>
  <c r="B1046" i="1" s="1"/>
  <c r="B1047" i="1" s="1"/>
  <c r="B1048" i="1" s="1"/>
  <c r="B1049" i="1" s="1"/>
  <c r="B1050" i="1" s="1"/>
  <c r="B1051" i="1" s="1"/>
  <c r="B1052" i="1" s="1"/>
  <c r="B1053" i="1" s="1"/>
  <c r="B105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 Turner</author>
  </authors>
  <commentList>
    <comment ref="I118" authorId="0" shapeId="0" xr:uid="{675E5EFB-641B-45A8-A26E-99633A60E667}">
      <text>
        <r>
          <rPr>
            <b/>
            <sz val="11"/>
            <color indexed="81"/>
            <rFont val="Tahoma"/>
            <family val="2"/>
          </rPr>
          <t>Their expressed need</t>
        </r>
        <r>
          <rPr>
            <b/>
            <sz val="9"/>
            <color indexed="81"/>
            <rFont val="Tahoma"/>
            <family val="2"/>
          </rPr>
          <t>:</t>
        </r>
        <r>
          <rPr>
            <sz val="9"/>
            <color indexed="81"/>
            <rFont val="Tahoma"/>
            <family val="2"/>
          </rPr>
          <t xml:space="preserve">
</t>
        </r>
        <r>
          <rPr>
            <sz val="10"/>
            <color indexed="81"/>
            <rFont val="Tahoma"/>
            <family val="2"/>
          </rPr>
          <t>Rates how responsive invited person is to your invitation to express a need to you.</t>
        </r>
      </text>
    </comment>
    <comment ref="J118" authorId="0" shapeId="0" xr:uid="{325BC692-E813-4ED5-BBEE-F6D346329A1A}">
      <text>
        <r>
          <rPr>
            <b/>
            <sz val="11"/>
            <color indexed="81"/>
            <rFont val="Tahoma"/>
            <family val="2"/>
          </rPr>
          <t>Your responsiveness</t>
        </r>
        <r>
          <rPr>
            <b/>
            <sz val="9"/>
            <color indexed="81"/>
            <rFont val="Tahoma"/>
            <family val="2"/>
          </rPr>
          <t>:</t>
        </r>
        <r>
          <rPr>
            <sz val="9"/>
            <color indexed="81"/>
            <rFont val="Tahoma"/>
            <family val="2"/>
          </rPr>
          <t xml:space="preserve">
</t>
        </r>
        <r>
          <rPr>
            <sz val="10"/>
            <color indexed="81"/>
            <rFont val="Tahoma"/>
            <family val="2"/>
          </rPr>
          <t>Rates how responsive you are to their expressed need.</t>
        </r>
      </text>
    </comment>
    <comment ref="K118" authorId="0" shapeId="0" xr:uid="{2E293C7F-948C-4D7B-804C-0A1F32F97CF7}">
      <text>
        <r>
          <rPr>
            <b/>
            <sz val="11"/>
            <color indexed="81"/>
            <rFont val="Tahoma"/>
            <family val="2"/>
          </rPr>
          <t>Your expressed need</t>
        </r>
        <r>
          <rPr>
            <b/>
            <sz val="9"/>
            <color indexed="81"/>
            <rFont val="Tahoma"/>
            <family val="2"/>
          </rPr>
          <t>:</t>
        </r>
        <r>
          <rPr>
            <sz val="9"/>
            <color indexed="81"/>
            <rFont val="Tahoma"/>
            <family val="2"/>
          </rPr>
          <t xml:space="preserve">
</t>
        </r>
        <r>
          <rPr>
            <sz val="10"/>
            <color indexed="81"/>
            <rFont val="Tahoma"/>
            <family val="2"/>
          </rPr>
          <t>Rates their responsiveness to your expressed need.</t>
        </r>
      </text>
    </comment>
    <comment ref="L118" authorId="0" shapeId="0" xr:uid="{D880CD33-9FC3-4A21-9B65-F318AB4B8AF3}">
      <text>
        <r>
          <rPr>
            <b/>
            <sz val="11"/>
            <color indexed="81"/>
            <rFont val="Tahoma"/>
            <family val="2"/>
          </rPr>
          <t>Their responsiveness</t>
        </r>
        <r>
          <rPr>
            <b/>
            <sz val="9"/>
            <color indexed="81"/>
            <rFont val="Tahoma"/>
            <family val="2"/>
          </rPr>
          <t>:</t>
        </r>
        <r>
          <rPr>
            <sz val="9"/>
            <color indexed="81"/>
            <rFont val="Tahoma"/>
            <family val="2"/>
          </rPr>
          <t xml:space="preserve">
</t>
        </r>
        <r>
          <rPr>
            <sz val="10"/>
            <color indexed="81"/>
            <rFont val="Tahoma"/>
            <family val="2"/>
          </rPr>
          <t>Rates how responsive they are to joining your possible wellness campaign.</t>
        </r>
      </text>
    </comment>
    <comment ref="M118" authorId="0" shapeId="0" xr:uid="{9757A467-0043-4B64-85C7-5A70610688BF}">
      <text/>
    </comment>
    <comment ref="E150" authorId="0" shapeId="0" xr:uid="{4310D923-3F3D-4A30-92D7-BF92210DCC9F}">
      <text>
        <r>
          <rPr>
            <b/>
            <sz val="9"/>
            <color indexed="81"/>
            <rFont val="Tahoma"/>
            <family val="2"/>
          </rPr>
          <t>context:</t>
        </r>
        <r>
          <rPr>
            <sz val="9"/>
            <color indexed="81"/>
            <rFont val="Tahoma"/>
            <family val="2"/>
          </rPr>
          <t xml:space="preserve">
</t>
        </r>
      </text>
    </comment>
    <comment ref="C153" authorId="0" shapeId="0" xr:uid="{F4949BF4-1966-4A2C-B282-38CEECFCA216}">
      <text>
        <r>
          <rPr>
            <b/>
            <sz val="9"/>
            <color indexed="17"/>
            <rFont val="Tahoma"/>
            <family val="2"/>
          </rPr>
          <t>Any presenting barrier to honoring their expressed need:</t>
        </r>
        <r>
          <rPr>
            <sz val="9"/>
            <color indexed="81"/>
            <rFont val="Tahoma"/>
            <family val="2"/>
          </rPr>
          <t xml:space="preserve">
</t>
        </r>
      </text>
    </comment>
    <comment ref="C154" authorId="0" shapeId="0" xr:uid="{4C4F2268-6DFB-48EF-A45C-400ADACEF0E4}">
      <text>
        <r>
          <rPr>
            <b/>
            <sz val="9"/>
            <color indexed="17"/>
            <rFont val="Tahoma"/>
            <family val="2"/>
          </rPr>
          <t>Any feedback they gave to the efforts to honor their need:</t>
        </r>
        <r>
          <rPr>
            <sz val="9"/>
            <color indexed="81"/>
            <rFont val="Tahoma"/>
            <family val="2"/>
          </rPr>
          <t xml:space="preserve">
</t>
        </r>
      </text>
    </comment>
    <comment ref="M161" authorId="0" shapeId="0" xr:uid="{414DC054-9BC9-4037-87E6-087C756BD44B}">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174" authorId="0" shapeId="0" xr:uid="{2948905F-0931-4147-A864-5B540883DC4C}">
      <text>
        <r>
          <rPr>
            <b/>
            <sz val="9"/>
            <color indexed="81"/>
            <rFont val="Tahoma"/>
            <family val="2"/>
          </rPr>
          <t>context:</t>
        </r>
        <r>
          <rPr>
            <sz val="9"/>
            <color indexed="81"/>
            <rFont val="Tahoma"/>
            <family val="2"/>
          </rPr>
          <t xml:space="preserve">
</t>
        </r>
      </text>
    </comment>
    <comment ref="C177" authorId="0" shapeId="0" xr:uid="{3ECDE9E5-9BFF-4A25-BD06-42409B1DF042}">
      <text>
        <r>
          <rPr>
            <b/>
            <sz val="9"/>
            <color indexed="81"/>
            <rFont val="Tahoma"/>
            <family val="2"/>
          </rPr>
          <t>Any presenting barrier to honoring their expressed need:</t>
        </r>
        <r>
          <rPr>
            <sz val="9"/>
            <color indexed="81"/>
            <rFont val="Tahoma"/>
            <family val="2"/>
          </rPr>
          <t xml:space="preserve">
</t>
        </r>
      </text>
    </comment>
    <comment ref="C178" authorId="0" shapeId="0" xr:uid="{D7EA2323-8937-47ED-AC99-C3C8EADA9A3E}">
      <text>
        <r>
          <rPr>
            <b/>
            <sz val="9"/>
            <color indexed="81"/>
            <rFont val="Tahoma"/>
            <family val="2"/>
          </rPr>
          <t>Any feedback they gave to the efforts to honor their need:</t>
        </r>
        <r>
          <rPr>
            <sz val="9"/>
            <color indexed="81"/>
            <rFont val="Tahoma"/>
            <family val="2"/>
          </rPr>
          <t xml:space="preserve">
</t>
        </r>
      </text>
    </comment>
    <comment ref="M185" authorId="0" shapeId="0" xr:uid="{34DF9AE9-89B4-4971-8E10-5F2106253C52}">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198" authorId="0" shapeId="0" xr:uid="{DD3A1134-F9BD-4954-BD2C-E0E4E956772B}">
      <text>
        <r>
          <rPr>
            <b/>
            <sz val="9"/>
            <color indexed="81"/>
            <rFont val="Tahoma"/>
            <family val="2"/>
          </rPr>
          <t>context:</t>
        </r>
        <r>
          <rPr>
            <sz val="9"/>
            <color indexed="81"/>
            <rFont val="Tahoma"/>
            <family val="2"/>
          </rPr>
          <t xml:space="preserve">
</t>
        </r>
      </text>
    </comment>
    <comment ref="C201" authorId="0" shapeId="0" xr:uid="{129D73EF-278D-4AE8-8B2C-A0AC012F846C}">
      <text>
        <r>
          <rPr>
            <b/>
            <sz val="9"/>
            <color indexed="81"/>
            <rFont val="Tahoma"/>
            <family val="2"/>
          </rPr>
          <t>Any presenting barrier to honoring their expressed need:</t>
        </r>
        <r>
          <rPr>
            <sz val="9"/>
            <color indexed="81"/>
            <rFont val="Tahoma"/>
            <family val="2"/>
          </rPr>
          <t xml:space="preserve">
</t>
        </r>
      </text>
    </comment>
    <comment ref="C202" authorId="0" shapeId="0" xr:uid="{F4DFD6F2-636F-41F2-AD7D-F9CCAEC7BB2E}">
      <text>
        <r>
          <rPr>
            <b/>
            <sz val="9"/>
            <color indexed="81"/>
            <rFont val="Tahoma"/>
            <family val="2"/>
          </rPr>
          <t>Any feedback they gave to the efforts to honor their need:</t>
        </r>
        <r>
          <rPr>
            <sz val="9"/>
            <color indexed="81"/>
            <rFont val="Tahoma"/>
            <family val="2"/>
          </rPr>
          <t xml:space="preserve">
</t>
        </r>
      </text>
    </comment>
    <comment ref="M209" authorId="0" shapeId="0" xr:uid="{F4691554-B0D4-4FE6-8ADE-D465F6DF404B}">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222" authorId="0" shapeId="0" xr:uid="{2FB5C791-C26D-4049-8665-4531AF797C1A}">
      <text>
        <r>
          <rPr>
            <b/>
            <sz val="9"/>
            <color indexed="81"/>
            <rFont val="Tahoma"/>
            <family val="2"/>
          </rPr>
          <t>context:</t>
        </r>
        <r>
          <rPr>
            <sz val="9"/>
            <color indexed="81"/>
            <rFont val="Tahoma"/>
            <family val="2"/>
          </rPr>
          <t xml:space="preserve">
</t>
        </r>
      </text>
    </comment>
    <comment ref="C225" authorId="0" shapeId="0" xr:uid="{70E8BEC0-57AD-49D4-B45D-99D84ED84E4A}">
      <text>
        <r>
          <rPr>
            <b/>
            <sz val="9"/>
            <color indexed="81"/>
            <rFont val="Tahoma"/>
            <family val="2"/>
          </rPr>
          <t>Any presenting barrier to honoring their expressed need:</t>
        </r>
        <r>
          <rPr>
            <sz val="9"/>
            <color indexed="81"/>
            <rFont val="Tahoma"/>
            <family val="2"/>
          </rPr>
          <t xml:space="preserve">
</t>
        </r>
      </text>
    </comment>
    <comment ref="C226" authorId="0" shapeId="0" xr:uid="{C1F52CA9-C30B-4B7A-9E08-AA071D9C0376}">
      <text>
        <r>
          <rPr>
            <b/>
            <sz val="9"/>
            <color indexed="81"/>
            <rFont val="Tahoma"/>
            <family val="2"/>
          </rPr>
          <t>Any feedback they gave to the efforts to honor their need:</t>
        </r>
        <r>
          <rPr>
            <sz val="9"/>
            <color indexed="81"/>
            <rFont val="Tahoma"/>
            <family val="2"/>
          </rPr>
          <t xml:space="preserve">
</t>
        </r>
      </text>
    </comment>
    <comment ref="M233" authorId="0" shapeId="0" xr:uid="{4F78B1B0-E211-492E-8797-44554D8D9479}">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246" authorId="0" shapeId="0" xr:uid="{F3634FEE-D26A-4E58-A1AD-186177F5E18A}">
      <text>
        <r>
          <rPr>
            <b/>
            <sz val="9"/>
            <color indexed="81"/>
            <rFont val="Tahoma"/>
            <family val="2"/>
          </rPr>
          <t>context:</t>
        </r>
        <r>
          <rPr>
            <sz val="9"/>
            <color indexed="81"/>
            <rFont val="Tahoma"/>
            <family val="2"/>
          </rPr>
          <t xml:space="preserve">
</t>
        </r>
      </text>
    </comment>
    <comment ref="C249" authorId="0" shapeId="0" xr:uid="{C15C41B4-C1E6-4722-8BD7-F3D3BB1609BA}">
      <text>
        <r>
          <rPr>
            <b/>
            <sz val="9"/>
            <color indexed="81"/>
            <rFont val="Tahoma"/>
            <family val="2"/>
          </rPr>
          <t>Any presenting barrier to honoring their expressed need:</t>
        </r>
        <r>
          <rPr>
            <sz val="9"/>
            <color indexed="81"/>
            <rFont val="Tahoma"/>
            <family val="2"/>
          </rPr>
          <t xml:space="preserve">
</t>
        </r>
      </text>
    </comment>
    <comment ref="C250" authorId="0" shapeId="0" xr:uid="{48DE697D-3BAB-48AF-9BE8-9CB0BF97FC03}">
      <text>
        <r>
          <rPr>
            <b/>
            <sz val="9"/>
            <color indexed="81"/>
            <rFont val="Tahoma"/>
            <family val="2"/>
          </rPr>
          <t>Any feedback they gave to the efforts to honor their need:</t>
        </r>
        <r>
          <rPr>
            <sz val="9"/>
            <color indexed="81"/>
            <rFont val="Tahoma"/>
            <family val="2"/>
          </rPr>
          <t xml:space="preserve">
</t>
        </r>
      </text>
    </comment>
    <comment ref="M257" authorId="0" shapeId="0" xr:uid="{39A4F037-9CBD-44D3-BB5D-64ABA6686E6D}">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270" authorId="0" shapeId="0" xr:uid="{C09D40CD-259E-4B64-91CD-66ACE119664E}">
      <text>
        <r>
          <rPr>
            <b/>
            <sz val="9"/>
            <color indexed="81"/>
            <rFont val="Tahoma"/>
            <family val="2"/>
          </rPr>
          <t>context:</t>
        </r>
        <r>
          <rPr>
            <sz val="9"/>
            <color indexed="81"/>
            <rFont val="Tahoma"/>
            <family val="2"/>
          </rPr>
          <t xml:space="preserve">
</t>
        </r>
      </text>
    </comment>
    <comment ref="C273" authorId="0" shapeId="0" xr:uid="{0352416A-22BA-426F-97F4-6FB9CD7FD285}">
      <text>
        <r>
          <rPr>
            <b/>
            <sz val="9"/>
            <color indexed="81"/>
            <rFont val="Tahoma"/>
            <family val="2"/>
          </rPr>
          <t>Any presenting barrier to honoring their expressed need:</t>
        </r>
        <r>
          <rPr>
            <sz val="9"/>
            <color indexed="81"/>
            <rFont val="Tahoma"/>
            <family val="2"/>
          </rPr>
          <t xml:space="preserve">
</t>
        </r>
      </text>
    </comment>
    <comment ref="C274" authorId="0" shapeId="0" xr:uid="{38A850D8-32B2-4302-9B27-567B7CD90E73}">
      <text>
        <r>
          <rPr>
            <b/>
            <sz val="9"/>
            <color indexed="81"/>
            <rFont val="Tahoma"/>
            <family val="2"/>
          </rPr>
          <t>Any feedback they gave to the efforts to honor their need:</t>
        </r>
        <r>
          <rPr>
            <sz val="9"/>
            <color indexed="81"/>
            <rFont val="Tahoma"/>
            <family val="2"/>
          </rPr>
          <t xml:space="preserve">
</t>
        </r>
      </text>
    </comment>
    <comment ref="M281" authorId="0" shapeId="0" xr:uid="{032F1C67-B20E-4870-A4AD-40DE111AC768}">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294" authorId="0" shapeId="0" xr:uid="{A00483B4-14CA-4517-BCB6-695C3C558CF4}">
      <text>
        <r>
          <rPr>
            <b/>
            <sz val="9"/>
            <color indexed="81"/>
            <rFont val="Tahoma"/>
            <family val="2"/>
          </rPr>
          <t>context:</t>
        </r>
        <r>
          <rPr>
            <sz val="9"/>
            <color indexed="81"/>
            <rFont val="Tahoma"/>
            <family val="2"/>
          </rPr>
          <t xml:space="preserve">
</t>
        </r>
      </text>
    </comment>
    <comment ref="C297" authorId="0" shapeId="0" xr:uid="{44B674D1-207E-459F-ACD3-5AF34B44CF05}">
      <text>
        <r>
          <rPr>
            <b/>
            <sz val="9"/>
            <color indexed="81"/>
            <rFont val="Tahoma"/>
            <family val="2"/>
          </rPr>
          <t>Any presenting barrier to honoring their expressed need:</t>
        </r>
        <r>
          <rPr>
            <sz val="9"/>
            <color indexed="81"/>
            <rFont val="Tahoma"/>
            <family val="2"/>
          </rPr>
          <t xml:space="preserve">
</t>
        </r>
      </text>
    </comment>
    <comment ref="C298" authorId="0" shapeId="0" xr:uid="{0FDC6EAB-07BF-49B4-831F-2FB551B9B453}">
      <text>
        <r>
          <rPr>
            <b/>
            <sz val="9"/>
            <color indexed="81"/>
            <rFont val="Tahoma"/>
            <family val="2"/>
          </rPr>
          <t>Any feedback they gave to the efforts to honor their need:</t>
        </r>
        <r>
          <rPr>
            <sz val="9"/>
            <color indexed="81"/>
            <rFont val="Tahoma"/>
            <family val="2"/>
          </rPr>
          <t xml:space="preserve">
</t>
        </r>
      </text>
    </comment>
    <comment ref="M305" authorId="0" shapeId="0" xr:uid="{336FA4B3-B14E-4160-8AB3-64D5D17F361C}">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318" authorId="0" shapeId="0" xr:uid="{70EC2767-F006-4FEB-BA4A-749E83ACF817}">
      <text>
        <r>
          <rPr>
            <b/>
            <sz val="9"/>
            <color indexed="81"/>
            <rFont val="Tahoma"/>
            <family val="2"/>
          </rPr>
          <t>context:</t>
        </r>
        <r>
          <rPr>
            <sz val="9"/>
            <color indexed="81"/>
            <rFont val="Tahoma"/>
            <family val="2"/>
          </rPr>
          <t xml:space="preserve">
</t>
        </r>
      </text>
    </comment>
    <comment ref="C321" authorId="0" shapeId="0" xr:uid="{D12872C7-8C82-4ABB-BE4E-612456BDB5E7}">
      <text>
        <r>
          <rPr>
            <b/>
            <sz val="9"/>
            <color indexed="81"/>
            <rFont val="Tahoma"/>
            <family val="2"/>
          </rPr>
          <t>Any presenting barrier to honoring their expressed need:</t>
        </r>
        <r>
          <rPr>
            <sz val="9"/>
            <color indexed="81"/>
            <rFont val="Tahoma"/>
            <family val="2"/>
          </rPr>
          <t xml:space="preserve">
</t>
        </r>
      </text>
    </comment>
    <comment ref="C322" authorId="0" shapeId="0" xr:uid="{8AD23B4C-CE59-46EA-89F4-452DB8433019}">
      <text>
        <r>
          <rPr>
            <b/>
            <sz val="9"/>
            <color indexed="81"/>
            <rFont val="Tahoma"/>
            <family val="2"/>
          </rPr>
          <t>Any feedback they gave to the efforts to honor their need:</t>
        </r>
        <r>
          <rPr>
            <sz val="9"/>
            <color indexed="81"/>
            <rFont val="Tahoma"/>
            <family val="2"/>
          </rPr>
          <t xml:space="preserve">
</t>
        </r>
      </text>
    </comment>
    <comment ref="M329" authorId="0" shapeId="0" xr:uid="{BA9AC95E-9C58-4062-B6F0-F4FEB56FF7AD}">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342" authorId="0" shapeId="0" xr:uid="{094D4FD9-2175-446C-948A-40EA22768A7C}">
      <text>
        <r>
          <rPr>
            <b/>
            <sz val="9"/>
            <color indexed="81"/>
            <rFont val="Tahoma"/>
            <family val="2"/>
          </rPr>
          <t>context:</t>
        </r>
        <r>
          <rPr>
            <sz val="9"/>
            <color indexed="81"/>
            <rFont val="Tahoma"/>
            <family val="2"/>
          </rPr>
          <t xml:space="preserve">
</t>
        </r>
      </text>
    </comment>
    <comment ref="C345" authorId="0" shapeId="0" xr:uid="{FEFEB802-7FCA-4774-AD01-A2036E443BDF}">
      <text>
        <r>
          <rPr>
            <b/>
            <sz val="9"/>
            <color indexed="81"/>
            <rFont val="Tahoma"/>
            <family val="2"/>
          </rPr>
          <t>Any presenting barrier to honoring their expressed need:</t>
        </r>
        <r>
          <rPr>
            <sz val="9"/>
            <color indexed="81"/>
            <rFont val="Tahoma"/>
            <family val="2"/>
          </rPr>
          <t xml:space="preserve">
</t>
        </r>
      </text>
    </comment>
    <comment ref="C346" authorId="0" shapeId="0" xr:uid="{BE07E3D4-C912-49E1-A39A-2FB888DFCC05}">
      <text>
        <r>
          <rPr>
            <b/>
            <sz val="9"/>
            <color indexed="81"/>
            <rFont val="Tahoma"/>
            <family val="2"/>
          </rPr>
          <t>Any feedback they gave to the efforts to honor their need:</t>
        </r>
        <r>
          <rPr>
            <sz val="9"/>
            <color indexed="81"/>
            <rFont val="Tahoma"/>
            <family val="2"/>
          </rPr>
          <t xml:space="preserve">
</t>
        </r>
      </text>
    </comment>
    <comment ref="M353" authorId="0" shapeId="0" xr:uid="{3A19697D-51E2-44EF-9177-43DD99C99D4C}">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366" authorId="0" shapeId="0" xr:uid="{644AE0AA-027D-4682-A68F-C051FF606D77}">
      <text>
        <r>
          <rPr>
            <b/>
            <sz val="9"/>
            <color indexed="81"/>
            <rFont val="Tahoma"/>
            <family val="2"/>
          </rPr>
          <t>context:</t>
        </r>
        <r>
          <rPr>
            <sz val="9"/>
            <color indexed="81"/>
            <rFont val="Tahoma"/>
            <family val="2"/>
          </rPr>
          <t xml:space="preserve">
</t>
        </r>
      </text>
    </comment>
    <comment ref="C369" authorId="0" shapeId="0" xr:uid="{E7084F56-5516-4B71-966B-A91B5445EDD8}">
      <text>
        <r>
          <rPr>
            <b/>
            <sz val="9"/>
            <color indexed="81"/>
            <rFont val="Tahoma"/>
            <family val="2"/>
          </rPr>
          <t>Any presenting barrier to honoring their expressed need:</t>
        </r>
        <r>
          <rPr>
            <sz val="9"/>
            <color indexed="81"/>
            <rFont val="Tahoma"/>
            <family val="2"/>
          </rPr>
          <t xml:space="preserve">
</t>
        </r>
      </text>
    </comment>
    <comment ref="C370" authorId="0" shapeId="0" xr:uid="{3A67BD74-0EA6-4EC5-8A64-FF4A28B1B867}">
      <text>
        <r>
          <rPr>
            <b/>
            <sz val="9"/>
            <color indexed="81"/>
            <rFont val="Tahoma"/>
            <family val="2"/>
          </rPr>
          <t>Any feedback they gave to the efforts to honor their need:</t>
        </r>
        <r>
          <rPr>
            <sz val="9"/>
            <color indexed="81"/>
            <rFont val="Tahoma"/>
            <family val="2"/>
          </rPr>
          <t xml:space="preserve">
</t>
        </r>
      </text>
    </comment>
    <comment ref="M377" authorId="0" shapeId="0" xr:uid="{42BA49BA-C17E-4F5C-8965-64C878F7D2A0}">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390" authorId="0" shapeId="0" xr:uid="{E3D75D96-0EC7-40B6-9F30-5AF68AA5BEF1}">
      <text>
        <r>
          <rPr>
            <b/>
            <sz val="9"/>
            <color indexed="81"/>
            <rFont val="Tahoma"/>
            <family val="2"/>
          </rPr>
          <t>context:</t>
        </r>
        <r>
          <rPr>
            <sz val="9"/>
            <color indexed="81"/>
            <rFont val="Tahoma"/>
            <family val="2"/>
          </rPr>
          <t xml:space="preserve">
</t>
        </r>
      </text>
    </comment>
    <comment ref="C393" authorId="0" shapeId="0" xr:uid="{F58D691A-E687-4730-8299-8A82B030F8DB}">
      <text>
        <r>
          <rPr>
            <b/>
            <sz val="9"/>
            <color indexed="81"/>
            <rFont val="Tahoma"/>
            <family val="2"/>
          </rPr>
          <t>Any presenting barrier to honoring their expressed need:</t>
        </r>
        <r>
          <rPr>
            <sz val="9"/>
            <color indexed="81"/>
            <rFont val="Tahoma"/>
            <family val="2"/>
          </rPr>
          <t xml:space="preserve">
</t>
        </r>
      </text>
    </comment>
    <comment ref="C394" authorId="0" shapeId="0" xr:uid="{B723C630-3443-4360-AC4C-A17E778A90C9}">
      <text>
        <r>
          <rPr>
            <b/>
            <sz val="9"/>
            <color indexed="81"/>
            <rFont val="Tahoma"/>
            <family val="2"/>
          </rPr>
          <t>Any feedback they gave to the efforts to honor their need:</t>
        </r>
        <r>
          <rPr>
            <sz val="9"/>
            <color indexed="81"/>
            <rFont val="Tahoma"/>
            <family val="2"/>
          </rPr>
          <t xml:space="preserve">
</t>
        </r>
      </text>
    </comment>
    <comment ref="M401" authorId="0" shapeId="0" xr:uid="{BA9E49E1-DB7F-4FFB-BC7A-D88F769D8BD0}">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414" authorId="0" shapeId="0" xr:uid="{9286873D-3B3E-4879-95BF-1F31261B7BEC}">
      <text>
        <r>
          <rPr>
            <b/>
            <sz val="9"/>
            <color indexed="81"/>
            <rFont val="Tahoma"/>
            <family val="2"/>
          </rPr>
          <t>context:</t>
        </r>
        <r>
          <rPr>
            <sz val="9"/>
            <color indexed="81"/>
            <rFont val="Tahoma"/>
            <family val="2"/>
          </rPr>
          <t xml:space="preserve">
</t>
        </r>
      </text>
    </comment>
    <comment ref="C417" authorId="0" shapeId="0" xr:uid="{CBB13C21-0141-4349-88C6-814EC262D77E}">
      <text>
        <r>
          <rPr>
            <b/>
            <sz val="9"/>
            <color indexed="81"/>
            <rFont val="Tahoma"/>
            <family val="2"/>
          </rPr>
          <t>Any presenting barrier to honoring their expressed need:</t>
        </r>
        <r>
          <rPr>
            <sz val="9"/>
            <color indexed="81"/>
            <rFont val="Tahoma"/>
            <family val="2"/>
          </rPr>
          <t xml:space="preserve">
</t>
        </r>
      </text>
    </comment>
    <comment ref="C418" authorId="0" shapeId="0" xr:uid="{3E63B7BA-898F-48D0-AF85-C99270B3EDE8}">
      <text>
        <r>
          <rPr>
            <b/>
            <sz val="9"/>
            <color indexed="81"/>
            <rFont val="Tahoma"/>
            <family val="2"/>
          </rPr>
          <t>Any feedback they gave to the efforts to honor their need:</t>
        </r>
        <r>
          <rPr>
            <sz val="9"/>
            <color indexed="81"/>
            <rFont val="Tahoma"/>
            <family val="2"/>
          </rPr>
          <t xml:space="preserve">
</t>
        </r>
      </text>
    </comment>
    <comment ref="M425" authorId="0" shapeId="0" xr:uid="{7011C8C6-02D1-47A3-82C0-6CC23C848A2C}">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438" authorId="0" shapeId="0" xr:uid="{35EE3EA3-F8E1-474D-8484-D34C2DEF2988}">
      <text>
        <r>
          <rPr>
            <b/>
            <sz val="9"/>
            <color indexed="81"/>
            <rFont val="Tahoma"/>
            <family val="2"/>
          </rPr>
          <t>context:</t>
        </r>
        <r>
          <rPr>
            <sz val="9"/>
            <color indexed="81"/>
            <rFont val="Tahoma"/>
            <family val="2"/>
          </rPr>
          <t xml:space="preserve">
</t>
        </r>
      </text>
    </comment>
    <comment ref="C441" authorId="0" shapeId="0" xr:uid="{FD44F9CA-4F13-4375-9162-9931F341978A}">
      <text>
        <r>
          <rPr>
            <b/>
            <sz val="9"/>
            <color indexed="81"/>
            <rFont val="Tahoma"/>
            <family val="2"/>
          </rPr>
          <t>Any presenting barrier to honoring their expressed need:</t>
        </r>
        <r>
          <rPr>
            <sz val="9"/>
            <color indexed="81"/>
            <rFont val="Tahoma"/>
            <family val="2"/>
          </rPr>
          <t xml:space="preserve">
</t>
        </r>
      </text>
    </comment>
    <comment ref="C442" authorId="0" shapeId="0" xr:uid="{1B83F3B3-34B1-45A0-BB55-29B62CD1F496}">
      <text>
        <r>
          <rPr>
            <b/>
            <sz val="9"/>
            <color indexed="81"/>
            <rFont val="Tahoma"/>
            <family val="2"/>
          </rPr>
          <t>Any feedback they gave to the efforts to honor their need:</t>
        </r>
        <r>
          <rPr>
            <sz val="9"/>
            <color indexed="81"/>
            <rFont val="Tahoma"/>
            <family val="2"/>
          </rPr>
          <t xml:space="preserve">
</t>
        </r>
      </text>
    </comment>
    <comment ref="M449" authorId="0" shapeId="0" xr:uid="{D50991B9-6345-4315-AA8C-9EE250B340EB}">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462" authorId="0" shapeId="0" xr:uid="{05C4BCFF-2076-42E3-8119-F29530506438}">
      <text>
        <r>
          <rPr>
            <b/>
            <sz val="9"/>
            <color indexed="81"/>
            <rFont val="Tahoma"/>
            <family val="2"/>
          </rPr>
          <t>context:</t>
        </r>
        <r>
          <rPr>
            <sz val="9"/>
            <color indexed="81"/>
            <rFont val="Tahoma"/>
            <family val="2"/>
          </rPr>
          <t xml:space="preserve">
</t>
        </r>
      </text>
    </comment>
    <comment ref="C465" authorId="0" shapeId="0" xr:uid="{9A69A24D-7225-4AA4-A7BF-1BD84259B6A2}">
      <text>
        <r>
          <rPr>
            <b/>
            <sz val="9"/>
            <color indexed="81"/>
            <rFont val="Tahoma"/>
            <family val="2"/>
          </rPr>
          <t>Any presenting barrier to honoring their expressed need:</t>
        </r>
        <r>
          <rPr>
            <sz val="9"/>
            <color indexed="81"/>
            <rFont val="Tahoma"/>
            <family val="2"/>
          </rPr>
          <t xml:space="preserve">
</t>
        </r>
      </text>
    </comment>
    <comment ref="C466" authorId="0" shapeId="0" xr:uid="{1BEFD481-25D9-49DC-8E8D-F893C1D4AFE8}">
      <text>
        <r>
          <rPr>
            <b/>
            <sz val="9"/>
            <color indexed="81"/>
            <rFont val="Tahoma"/>
            <family val="2"/>
          </rPr>
          <t>Any feedback they gave to the efforts to honor their need:</t>
        </r>
        <r>
          <rPr>
            <sz val="9"/>
            <color indexed="81"/>
            <rFont val="Tahoma"/>
            <family val="2"/>
          </rPr>
          <t xml:space="preserve">
</t>
        </r>
      </text>
    </comment>
    <comment ref="M473" authorId="0" shapeId="0" xr:uid="{FD87622E-64F4-436A-8BED-1B86116B426F}">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486" authorId="0" shapeId="0" xr:uid="{AE58561E-E20C-4534-B5FC-E1280B9DDC5B}">
      <text>
        <r>
          <rPr>
            <b/>
            <sz val="9"/>
            <color indexed="81"/>
            <rFont val="Tahoma"/>
            <family val="2"/>
          </rPr>
          <t>context:</t>
        </r>
        <r>
          <rPr>
            <sz val="9"/>
            <color indexed="81"/>
            <rFont val="Tahoma"/>
            <family val="2"/>
          </rPr>
          <t xml:space="preserve">
</t>
        </r>
      </text>
    </comment>
    <comment ref="C489" authorId="0" shapeId="0" xr:uid="{75D4BFFD-6F57-48DF-9DDD-789B53DA7B96}">
      <text>
        <r>
          <rPr>
            <b/>
            <sz val="9"/>
            <color indexed="81"/>
            <rFont val="Tahoma"/>
            <family val="2"/>
          </rPr>
          <t>Any presenting barrier to honoring their expressed need:</t>
        </r>
        <r>
          <rPr>
            <sz val="9"/>
            <color indexed="81"/>
            <rFont val="Tahoma"/>
            <family val="2"/>
          </rPr>
          <t xml:space="preserve">
</t>
        </r>
      </text>
    </comment>
    <comment ref="C490" authorId="0" shapeId="0" xr:uid="{2C51A1C1-380C-4646-ACB2-78629E7A3F98}">
      <text>
        <r>
          <rPr>
            <b/>
            <sz val="9"/>
            <color indexed="81"/>
            <rFont val="Tahoma"/>
            <family val="2"/>
          </rPr>
          <t>Any feedback they gave to the efforts to honor their need:</t>
        </r>
        <r>
          <rPr>
            <sz val="9"/>
            <color indexed="81"/>
            <rFont val="Tahoma"/>
            <family val="2"/>
          </rPr>
          <t xml:space="preserve">
</t>
        </r>
      </text>
    </comment>
    <comment ref="M497" authorId="0" shapeId="0" xr:uid="{45FBCEAF-4E6C-4240-80B3-2264E1F09CDC}">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510" authorId="0" shapeId="0" xr:uid="{868A6CEE-6414-4302-B3B5-CD01F91F3902}">
      <text>
        <r>
          <rPr>
            <b/>
            <sz val="9"/>
            <color indexed="81"/>
            <rFont val="Tahoma"/>
            <family val="2"/>
          </rPr>
          <t>context:</t>
        </r>
        <r>
          <rPr>
            <sz val="9"/>
            <color indexed="81"/>
            <rFont val="Tahoma"/>
            <family val="2"/>
          </rPr>
          <t xml:space="preserve">
</t>
        </r>
      </text>
    </comment>
    <comment ref="C513" authorId="0" shapeId="0" xr:uid="{D3308677-9930-4FF1-A510-2F95141562F7}">
      <text>
        <r>
          <rPr>
            <b/>
            <sz val="9"/>
            <color indexed="81"/>
            <rFont val="Tahoma"/>
            <family val="2"/>
          </rPr>
          <t>Any presenting barrier to honoring their expressed need:</t>
        </r>
        <r>
          <rPr>
            <sz val="9"/>
            <color indexed="81"/>
            <rFont val="Tahoma"/>
            <family val="2"/>
          </rPr>
          <t xml:space="preserve">
</t>
        </r>
      </text>
    </comment>
    <comment ref="C514" authorId="0" shapeId="0" xr:uid="{C03A091E-156B-4D25-8A86-F9422D4F6B71}">
      <text>
        <r>
          <rPr>
            <b/>
            <sz val="9"/>
            <color indexed="81"/>
            <rFont val="Tahoma"/>
            <family val="2"/>
          </rPr>
          <t>Any feedback they gave to the efforts to honor their need:</t>
        </r>
        <r>
          <rPr>
            <sz val="9"/>
            <color indexed="81"/>
            <rFont val="Tahoma"/>
            <family val="2"/>
          </rPr>
          <t xml:space="preserve">
</t>
        </r>
      </text>
    </comment>
    <comment ref="M521" authorId="0" shapeId="0" xr:uid="{FB51A618-6EE0-468E-AD77-BA73CD894C9B}">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534" authorId="0" shapeId="0" xr:uid="{715D777E-53F4-4591-96FE-201B58450EFB}">
      <text>
        <r>
          <rPr>
            <b/>
            <sz val="9"/>
            <color indexed="81"/>
            <rFont val="Tahoma"/>
            <family val="2"/>
          </rPr>
          <t>context:</t>
        </r>
        <r>
          <rPr>
            <sz val="9"/>
            <color indexed="81"/>
            <rFont val="Tahoma"/>
            <family val="2"/>
          </rPr>
          <t xml:space="preserve">
</t>
        </r>
      </text>
    </comment>
    <comment ref="C537" authorId="0" shapeId="0" xr:uid="{40AA4C87-C23D-427B-AA7E-A352C4D060EA}">
      <text>
        <r>
          <rPr>
            <b/>
            <sz val="9"/>
            <color indexed="81"/>
            <rFont val="Tahoma"/>
            <family val="2"/>
          </rPr>
          <t>Any presenting barrier to honoring their expressed need:</t>
        </r>
        <r>
          <rPr>
            <sz val="9"/>
            <color indexed="81"/>
            <rFont val="Tahoma"/>
            <family val="2"/>
          </rPr>
          <t xml:space="preserve">
</t>
        </r>
      </text>
    </comment>
    <comment ref="C538" authorId="0" shapeId="0" xr:uid="{2BF1FF18-9759-429A-BC89-B52AA3B6E634}">
      <text>
        <r>
          <rPr>
            <b/>
            <sz val="9"/>
            <color indexed="81"/>
            <rFont val="Tahoma"/>
            <family val="2"/>
          </rPr>
          <t>Any feedback they gave to the efforts to honor their need:</t>
        </r>
        <r>
          <rPr>
            <sz val="9"/>
            <color indexed="81"/>
            <rFont val="Tahoma"/>
            <family val="2"/>
          </rPr>
          <t xml:space="preserve">
</t>
        </r>
      </text>
    </comment>
    <comment ref="M545" authorId="0" shapeId="0" xr:uid="{568A61F4-97ED-42D4-8477-35E489234B40}">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558" authorId="0" shapeId="0" xr:uid="{204D05F2-FBAE-4DDB-9555-5F7C82C3BD38}">
      <text>
        <r>
          <rPr>
            <b/>
            <sz val="9"/>
            <color indexed="81"/>
            <rFont val="Tahoma"/>
            <family val="2"/>
          </rPr>
          <t>context:</t>
        </r>
        <r>
          <rPr>
            <sz val="9"/>
            <color indexed="81"/>
            <rFont val="Tahoma"/>
            <family val="2"/>
          </rPr>
          <t xml:space="preserve">
</t>
        </r>
      </text>
    </comment>
    <comment ref="C561" authorId="0" shapeId="0" xr:uid="{F0BEF674-EF45-41B3-82D1-E09ADE056CD6}">
      <text>
        <r>
          <rPr>
            <b/>
            <sz val="9"/>
            <color indexed="81"/>
            <rFont val="Tahoma"/>
            <family val="2"/>
          </rPr>
          <t>Any presenting barrier to honoring their expressed need:</t>
        </r>
        <r>
          <rPr>
            <sz val="9"/>
            <color indexed="81"/>
            <rFont val="Tahoma"/>
            <family val="2"/>
          </rPr>
          <t xml:space="preserve">
</t>
        </r>
      </text>
    </comment>
    <comment ref="C562" authorId="0" shapeId="0" xr:uid="{0DBDCD30-22B4-4CFD-AA1F-B4A9F5ECA640}">
      <text>
        <r>
          <rPr>
            <b/>
            <sz val="9"/>
            <color indexed="81"/>
            <rFont val="Tahoma"/>
            <family val="2"/>
          </rPr>
          <t>Any feedback they gave to the efforts to honor their need:</t>
        </r>
        <r>
          <rPr>
            <sz val="9"/>
            <color indexed="81"/>
            <rFont val="Tahoma"/>
            <family val="2"/>
          </rPr>
          <t xml:space="preserve">
</t>
        </r>
      </text>
    </comment>
    <comment ref="M569" authorId="0" shapeId="0" xr:uid="{BD800944-4164-48DF-ABE0-102A8AC9C263}">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582" authorId="0" shapeId="0" xr:uid="{09FFEB1F-BF5F-4F77-9381-E8F6459AC6D2}">
      <text>
        <r>
          <rPr>
            <b/>
            <sz val="9"/>
            <color indexed="81"/>
            <rFont val="Tahoma"/>
            <family val="2"/>
          </rPr>
          <t>context:</t>
        </r>
        <r>
          <rPr>
            <sz val="9"/>
            <color indexed="81"/>
            <rFont val="Tahoma"/>
            <family val="2"/>
          </rPr>
          <t xml:space="preserve">
</t>
        </r>
      </text>
    </comment>
    <comment ref="C585" authorId="0" shapeId="0" xr:uid="{A627BD21-BEDE-4C5D-8E94-3AE2D59D58A2}">
      <text>
        <r>
          <rPr>
            <b/>
            <sz val="9"/>
            <color indexed="81"/>
            <rFont val="Tahoma"/>
            <family val="2"/>
          </rPr>
          <t>Any presenting barrier to honoring their expressed need:</t>
        </r>
        <r>
          <rPr>
            <sz val="9"/>
            <color indexed="81"/>
            <rFont val="Tahoma"/>
            <family val="2"/>
          </rPr>
          <t xml:space="preserve">
</t>
        </r>
      </text>
    </comment>
    <comment ref="C586" authorId="0" shapeId="0" xr:uid="{8FE12929-2D86-4447-A39E-1EC5D3ABFEF5}">
      <text>
        <r>
          <rPr>
            <b/>
            <sz val="9"/>
            <color indexed="81"/>
            <rFont val="Tahoma"/>
            <family val="2"/>
          </rPr>
          <t>Any feedback they gave to the efforts to honor their need:</t>
        </r>
        <r>
          <rPr>
            <sz val="9"/>
            <color indexed="81"/>
            <rFont val="Tahoma"/>
            <family val="2"/>
          </rPr>
          <t xml:space="preserve">
</t>
        </r>
      </text>
    </comment>
    <comment ref="M593" authorId="0" shapeId="0" xr:uid="{6C8877D1-218C-45D2-B8A8-86A3A159592B}">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E606" authorId="0" shapeId="0" xr:uid="{B8EF3321-59D8-4C54-B25C-185CE6B2B587}">
      <text>
        <r>
          <rPr>
            <b/>
            <sz val="9"/>
            <color indexed="81"/>
            <rFont val="Tahoma"/>
            <family val="2"/>
          </rPr>
          <t>context:</t>
        </r>
        <r>
          <rPr>
            <sz val="9"/>
            <color indexed="81"/>
            <rFont val="Tahoma"/>
            <family val="2"/>
          </rPr>
          <t xml:space="preserve">
</t>
        </r>
      </text>
    </comment>
    <comment ref="C609" authorId="0" shapeId="0" xr:uid="{8C32A325-A655-474E-8B5E-4747A7F1635D}">
      <text>
        <r>
          <rPr>
            <b/>
            <sz val="9"/>
            <color indexed="81"/>
            <rFont val="Tahoma"/>
            <family val="2"/>
          </rPr>
          <t>Any presenting barrier to honoring their expressed need:</t>
        </r>
        <r>
          <rPr>
            <sz val="9"/>
            <color indexed="81"/>
            <rFont val="Tahoma"/>
            <family val="2"/>
          </rPr>
          <t xml:space="preserve">
</t>
        </r>
      </text>
    </comment>
    <comment ref="C610" authorId="0" shapeId="0" xr:uid="{320534E2-FE8A-40D0-80B6-D1ABC838B333}">
      <text>
        <r>
          <rPr>
            <b/>
            <sz val="9"/>
            <color indexed="81"/>
            <rFont val="Tahoma"/>
            <family val="2"/>
          </rPr>
          <t>Any feedback they gave to the efforts to honor their need:</t>
        </r>
        <r>
          <rPr>
            <sz val="9"/>
            <color indexed="81"/>
            <rFont val="Tahoma"/>
            <family val="2"/>
          </rPr>
          <t xml:space="preserve">
</t>
        </r>
      </text>
    </comment>
    <comment ref="M617" authorId="0" shapeId="0" xr:uid="{DB2044B4-58B8-4007-8BF8-60D01874341F}">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neee
</t>
        </r>
        <r>
          <rPr>
            <b/>
            <sz val="9"/>
            <color indexed="81"/>
            <rFont val="Tahoma"/>
            <family val="2"/>
          </rPr>
          <t>equivical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List>
</comments>
</file>

<file path=xl/sharedStrings.xml><?xml version="1.0" encoding="utf-8"?>
<sst xmlns="http://schemas.openxmlformats.org/spreadsheetml/2006/main" count="680" uniqueCount="185">
  <si>
    <t xml:space="preserve"> invitation attracts the most responsiveness.</t>
  </si>
  <si>
    <t xml:space="preserve">Your </t>
  </si>
  <si>
    <t>Together with a wellness campaign, we can improve such responsiveness.</t>
  </si>
  <si>
    <t>Together with a wellness campaign, we can sustain such responsiveness.</t>
  </si>
  <si>
    <t/>
  </si>
  <si>
    <t>Ouch. You've yet to gain some traction. We can improve other's responsiveness to you in your own wellness campaign. Shall we keep going?</t>
  </si>
  <si>
    <t>Good. You've earned some encouraging responsiveness. We can improve it in your own wellness campaign. So let's keep going.</t>
  </si>
  <si>
    <t>Great! You've enjoyed high responsiveness. Your chances of a successful wellness campaign looks strong. Let's keep going.</t>
  </si>
  <si>
    <t>Awesome! You received perfect responsiveness. Your chances of a successful wellness campaign seems assured. Let's keep going.</t>
  </si>
  <si>
    <t xml:space="preserve">%. </t>
  </si>
  <si>
    <t xml:space="preserve">%. Your responsiveness from professional contacts is </t>
  </si>
  <si>
    <t xml:space="preserve">Your responsiveness among personal contacts is </t>
  </si>
  <si>
    <t>firm no</t>
  </si>
  <si>
    <t>soft no</t>
  </si>
  <si>
    <t>video</t>
  </si>
  <si>
    <t>equivocal</t>
  </si>
  <si>
    <t>professional contact</t>
  </si>
  <si>
    <t>meme</t>
  </si>
  <si>
    <t>soft yes</t>
  </si>
  <si>
    <t>personal contact</t>
  </si>
  <si>
    <t>card</t>
  </si>
  <si>
    <t>firm yes</t>
  </si>
  <si>
    <t>No.</t>
  </si>
  <si>
    <t>Responsive Score</t>
  </si>
  <si>
    <t>no reply</t>
  </si>
  <si>
    <t>Date sent</t>
  </si>
  <si>
    <t>Reply date</t>
  </si>
  <si>
    <t>Follow-up sent</t>
  </si>
  <si>
    <t>timely reply</t>
  </si>
  <si>
    <t>yes</t>
  </si>
  <si>
    <t>no</t>
  </si>
  <si>
    <t>NA</t>
  </si>
  <si>
    <t>Response</t>
  </si>
  <si>
    <t>replied</t>
  </si>
  <si>
    <t>best friend</t>
  </si>
  <si>
    <t>casual acquaintance</t>
  </si>
  <si>
    <t>classmate</t>
  </si>
  <si>
    <t>close family</t>
  </si>
  <si>
    <t>coworker</t>
  </si>
  <si>
    <t>distant family</t>
  </si>
  <si>
    <t>fiancé</t>
  </si>
  <si>
    <t>housemate</t>
  </si>
  <si>
    <t>neighbor</t>
  </si>
  <si>
    <t>OTHER</t>
  </si>
  <si>
    <t>personal colleague</t>
  </si>
  <si>
    <t>personal friend</t>
  </si>
  <si>
    <t>roommate</t>
  </si>
  <si>
    <t>social contact</t>
  </si>
  <si>
    <t>social media friend</t>
  </si>
  <si>
    <t>spouse</t>
  </si>
  <si>
    <t>subordinate</t>
  </si>
  <si>
    <t>supervisor</t>
  </si>
  <si>
    <t>annoyed</t>
  </si>
  <si>
    <t>curious</t>
  </si>
  <si>
    <t>defensive</t>
  </si>
  <si>
    <t>distrustful</t>
  </si>
  <si>
    <t>encouraged</t>
  </si>
  <si>
    <t>enthusiastic</t>
  </si>
  <si>
    <t>inspired</t>
  </si>
  <si>
    <t>irritable</t>
  </si>
  <si>
    <t>Other</t>
  </si>
  <si>
    <t>resistant</t>
  </si>
  <si>
    <t>silent</t>
  </si>
  <si>
    <t>surprised</t>
  </si>
  <si>
    <t>suspicious</t>
  </si>
  <si>
    <t>thrilled</t>
  </si>
  <si>
    <t>unready</t>
  </si>
  <si>
    <t>already expressed a need</t>
  </si>
  <si>
    <t>no intention of expressing a need</t>
  </si>
  <si>
    <t>other</t>
  </si>
  <si>
    <t>no urgency</t>
  </si>
  <si>
    <t>low urgency</t>
  </si>
  <si>
    <t>moderate urgency</t>
  </si>
  <si>
    <t>high urgency</t>
  </si>
  <si>
    <t>unknown urgency</t>
  </si>
  <si>
    <t>urgency:</t>
  </si>
  <si>
    <t>reply window:</t>
  </si>
  <si>
    <t>expressed a need immediately</t>
  </si>
  <si>
    <t>needs time to think of a need</t>
  </si>
  <si>
    <t>fully appreciated</t>
  </si>
  <si>
    <t>moderately appreciated</t>
  </si>
  <si>
    <t>somewhat disappointed</t>
  </si>
  <si>
    <t>completely disappointed</t>
  </si>
  <si>
    <t>neither appreciate nor disappoint</t>
  </si>
  <si>
    <t>unknown</t>
  </si>
  <si>
    <t>fully receptive</t>
  </si>
  <si>
    <t>moderately receptive</t>
  </si>
  <si>
    <t>neither receptive nor dismissive</t>
  </si>
  <si>
    <t>somewhat dismissive</t>
  </si>
  <si>
    <t>completely dismissive</t>
  </si>
  <si>
    <t>P</t>
  </si>
  <si>
    <t>N</t>
  </si>
  <si>
    <t>Thank you for …</t>
  </si>
  <si>
    <t>Let's continue to …</t>
  </si>
  <si>
    <t>RS1</t>
  </si>
  <si>
    <t>RS2</t>
  </si>
  <si>
    <t>RS3</t>
  </si>
  <si>
    <t>RS4</t>
  </si>
  <si>
    <t>Total</t>
  </si>
  <si>
    <t xml:space="preserve">Target wellness goal: </t>
  </si>
  <si>
    <t>in person</t>
  </si>
  <si>
    <t>SMS</t>
  </si>
  <si>
    <t>snail mail</t>
  </si>
  <si>
    <t>social media PM</t>
  </si>
  <si>
    <t>social media post</t>
  </si>
  <si>
    <t>video call</t>
  </si>
  <si>
    <t>utmost urgency</t>
  </si>
  <si>
    <t>Contact category</t>
  </si>
  <si>
    <t>How known</t>
  </si>
  <si>
    <t>Contact format</t>
  </si>
  <si>
    <t>Invited how</t>
  </si>
  <si>
    <t>D</t>
  </si>
  <si>
    <t>A</t>
  </si>
  <si>
    <t>B</t>
  </si>
  <si>
    <t>C</t>
  </si>
  <si>
    <t>count</t>
  </si>
  <si>
    <t>days</t>
  </si>
  <si>
    <t>how invited</t>
  </si>
  <si>
    <t>Responsiveness Report</t>
  </si>
  <si>
    <t>Go to our Engagement Forum to discuss with others what you could do to improve.</t>
  </si>
  <si>
    <t xml:space="preserve">You may find more success naming someone to serve as your proxy. </t>
  </si>
  <si>
    <t xml:space="preserve">Sorry this didn't work out for you. Go to our Engagement Forum to explore your options. </t>
  </si>
  <si>
    <t xml:space="preserve">Go ahead and sign up today. With our 14-day trial, your first two weeks are free! </t>
  </si>
  <si>
    <t xml:space="preserve">You can decide whether to proceed or not. </t>
  </si>
  <si>
    <t xml:space="preserve">Your current chances for a successful wellness campaign looks promising. </t>
  </si>
  <si>
    <t xml:space="preserve">Your current chances for a successful wellness campaign looks hopeful. </t>
  </si>
  <si>
    <t xml:space="preserve">Your current chances for a successful wellness campaign needs some work. </t>
  </si>
  <si>
    <t xml:space="preserve">Your current chances for a successful wellness campaign looks bleak. </t>
  </si>
  <si>
    <t xml:space="preserve">Your current chances for a successful wellness campaign seems unlikely. </t>
  </si>
  <si>
    <t>Wellness Campaign</t>
  </si>
  <si>
    <t>Engagement Forum</t>
  </si>
  <si>
    <t>Pick the top twenty names you can brainstorm. Send each your INVITATION to join your wellness campaign. Use this form below to document their name, which list they're from, and their responsiveness level to your invitation. Then check the report below.</t>
  </si>
  <si>
    <t>Your responsiveness scores</t>
  </si>
  <si>
    <r>
      <rPr>
        <b/>
        <sz val="28"/>
        <color rgb="FF73FFAF"/>
        <rFont val="Arial Black"/>
        <family val="2"/>
      </rPr>
      <t>Anankelogy</t>
    </r>
    <r>
      <rPr>
        <b/>
        <sz val="28"/>
        <color rgb="FFDCC8EB"/>
        <rFont val="Arial Black"/>
        <family val="2"/>
      </rPr>
      <t xml:space="preserve"> Foundation</t>
    </r>
  </si>
  <si>
    <r>
      <t xml:space="preserve">The more needs you can resolve with this engaging introductory process, the greater your chances for a successful </t>
    </r>
    <r>
      <rPr>
        <b/>
        <sz val="15"/>
        <color rgb="FF7DFFBE"/>
        <rFont val="Arial"/>
        <family val="2"/>
      </rPr>
      <t>wellness campaign</t>
    </r>
    <r>
      <rPr>
        <sz val="15"/>
        <color theme="0" tint="-4.9989318521683403E-2"/>
        <rFont val="Arial"/>
        <family val="2"/>
      </rPr>
      <t>. The more this love-centered process results in resolved needs, the more you earn the legitimacy to speak truth to power.</t>
    </r>
  </si>
  <si>
    <t>urgency</t>
  </si>
  <si>
    <t>response</t>
  </si>
  <si>
    <t>Wellness goal:</t>
  </si>
  <si>
    <r>
      <rPr>
        <b/>
        <sz val="14"/>
        <color theme="1"/>
        <rFont val="Arial"/>
        <family val="2"/>
      </rPr>
      <t>Aim</t>
    </r>
    <r>
      <rPr>
        <sz val="14"/>
        <color theme="1"/>
        <rFont val="Arial"/>
        <family val="2"/>
      </rPr>
      <t>: To introduce your wellness campaign to your most engaging contacts, inviting them to support your wellness goal.</t>
    </r>
  </si>
  <si>
    <r>
      <rPr>
        <b/>
        <sz val="12"/>
        <color theme="1"/>
        <rFont val="Arial"/>
        <family val="2"/>
      </rPr>
      <t>INVITE</t>
    </r>
    <r>
      <rPr>
        <sz val="12"/>
        <color theme="1"/>
        <rFont val="Arial"/>
        <family val="2"/>
      </rPr>
      <t>: Offer your social network the opportunity to express a need you can serve.</t>
    </r>
  </si>
  <si>
    <r>
      <rPr>
        <b/>
        <sz val="12"/>
        <color theme="1"/>
        <rFont val="Arial"/>
        <family val="2"/>
      </rPr>
      <t>ASSESS</t>
    </r>
    <r>
      <rPr>
        <sz val="12"/>
        <color theme="1"/>
        <rFont val="Arial"/>
        <family val="2"/>
      </rPr>
      <t>: Evaluate their responsiveness to your invitation, both their level of cooperation and how long to reply.</t>
    </r>
  </si>
  <si>
    <r>
      <rPr>
        <b/>
        <sz val="12"/>
        <color theme="1"/>
        <rFont val="Arial"/>
        <family val="2"/>
      </rPr>
      <t>AUDIT</t>
    </r>
    <r>
      <rPr>
        <sz val="12"/>
        <color theme="1"/>
        <rFont val="Arial"/>
        <family val="2"/>
      </rPr>
      <t>: Check how meaningful to them is this served need.</t>
    </r>
  </si>
  <si>
    <r>
      <rPr>
        <b/>
        <sz val="12"/>
        <color theme="1"/>
        <rFont val="Arial"/>
        <family val="2"/>
      </rPr>
      <t>AVOW</t>
    </r>
    <r>
      <rPr>
        <sz val="12"/>
        <color theme="1"/>
        <rFont val="Arial"/>
        <family val="2"/>
      </rPr>
      <t>: You bodly demonstrate your commitment to resolve needs over the norm of merely easing their discomfort.</t>
    </r>
  </si>
  <si>
    <r>
      <rPr>
        <b/>
        <sz val="14"/>
        <color theme="1"/>
        <rFont val="Arial"/>
        <family val="2"/>
      </rPr>
      <t>Aim</t>
    </r>
    <r>
      <rPr>
        <sz val="14"/>
        <color theme="1"/>
        <rFont val="Arial"/>
        <family val="2"/>
      </rPr>
      <t>: To deliver to others the meaningful experience of having their overlooked needs identified and increasingly more satisfied.</t>
    </r>
  </si>
  <si>
    <r>
      <rPr>
        <b/>
        <sz val="14"/>
        <color theme="1"/>
        <rFont val="Arial"/>
        <family val="2"/>
      </rPr>
      <t>Aim</t>
    </r>
    <r>
      <rPr>
        <sz val="14"/>
        <color theme="1"/>
        <rFont val="Arial"/>
        <family val="2"/>
      </rPr>
      <t>: To establish a love-based reciprocity for each other's needs with this engaging process for nuturing mutual respect.</t>
    </r>
  </si>
  <si>
    <r>
      <rPr>
        <b/>
        <sz val="14"/>
        <color theme="1"/>
        <rFont val="Arial"/>
        <family val="2"/>
      </rPr>
      <t>Aim</t>
    </r>
    <r>
      <rPr>
        <sz val="14"/>
        <color theme="1"/>
        <rFont val="Arial"/>
        <family val="2"/>
      </rPr>
      <t>: To begin attracting others into need-responsiveness by first being more demonstrably responsive to their needs.</t>
    </r>
  </si>
  <si>
    <r>
      <rPr>
        <b/>
        <sz val="12"/>
        <color theme="1"/>
        <rFont val="Arial"/>
        <family val="2"/>
      </rPr>
      <t>ALERT</t>
    </r>
    <r>
      <rPr>
        <sz val="12"/>
        <color theme="1"/>
        <rFont val="Arial"/>
        <family val="2"/>
      </rPr>
      <t>: You start addressing each of their expressed needs. You note any challenges along the way.</t>
    </r>
  </si>
  <si>
    <r>
      <rPr>
        <b/>
        <sz val="12"/>
        <color theme="1"/>
        <rFont val="Arial"/>
        <family val="2"/>
      </rPr>
      <t>ASSESS</t>
    </r>
    <r>
      <rPr>
        <sz val="12"/>
        <color theme="1"/>
        <rFont val="Arial"/>
        <family val="2"/>
      </rPr>
      <t>: You ask them to say how satisfied they are with your efforts to respect their needs.</t>
    </r>
  </si>
  <si>
    <r>
      <rPr>
        <b/>
        <sz val="12"/>
        <color theme="1"/>
        <rFont val="Arial"/>
        <family val="2"/>
      </rPr>
      <t>AUDIT</t>
    </r>
    <r>
      <rPr>
        <sz val="12"/>
        <color theme="1"/>
        <rFont val="Arial"/>
        <family val="2"/>
      </rPr>
      <t>: You note their emotional response, which either aligns or diverges from their expressed satisfaction.</t>
    </r>
  </si>
  <si>
    <r>
      <rPr>
        <b/>
        <sz val="12"/>
        <color theme="1"/>
        <rFont val="Arial"/>
        <family val="2"/>
      </rPr>
      <t>AVOW</t>
    </r>
    <r>
      <rPr>
        <sz val="12"/>
        <color theme="1"/>
        <rFont val="Arial"/>
        <family val="2"/>
      </rPr>
      <t>: You demonstrate your commitment to resolve needs despite any challenges in the way.</t>
    </r>
  </si>
  <si>
    <r>
      <rPr>
        <b/>
        <sz val="12"/>
        <color theme="1"/>
        <rFont val="Arial"/>
        <family val="2"/>
      </rPr>
      <t>ALERT</t>
    </r>
    <r>
      <rPr>
        <sz val="12"/>
        <color theme="1"/>
        <rFont val="Arial"/>
        <family val="2"/>
      </rPr>
      <t xml:space="preserve">: Now you share your own simple need that they can honor in return, to grow mutual respect. </t>
    </r>
  </si>
  <si>
    <r>
      <rPr>
        <b/>
        <sz val="12"/>
        <color theme="1"/>
        <rFont val="Arial"/>
        <family val="2"/>
      </rPr>
      <t>ASSESS</t>
    </r>
    <r>
      <rPr>
        <sz val="12"/>
        <color theme="1"/>
        <rFont val="Arial"/>
        <family val="2"/>
      </rPr>
      <t>: You assess how receptive they are to this shift to mutuality. Seems to quid pro quo? Do they drop out?</t>
    </r>
  </si>
  <si>
    <r>
      <rPr>
        <b/>
        <sz val="12"/>
        <color theme="1"/>
        <rFont val="Arial"/>
        <family val="2"/>
      </rPr>
      <t>AUDIT</t>
    </r>
    <r>
      <rPr>
        <sz val="12"/>
        <color theme="1"/>
        <rFont val="Arial"/>
        <family val="2"/>
      </rPr>
      <t>: You check how responsive they are to your expressed need, and note any challenges they face.</t>
    </r>
  </si>
  <si>
    <r>
      <rPr>
        <b/>
        <sz val="12"/>
        <color theme="1"/>
        <rFont val="Arial"/>
        <family val="2"/>
      </rPr>
      <t>AVOW</t>
    </r>
    <r>
      <rPr>
        <sz val="12"/>
        <color theme="1"/>
        <rFont val="Arial"/>
        <family val="2"/>
      </rPr>
      <t>: You continue prioritizing fully resolving needs, encouraging others to not settle for mere pain relief.</t>
    </r>
  </si>
  <si>
    <r>
      <rPr>
        <b/>
        <sz val="12"/>
        <color theme="1"/>
        <rFont val="Arial"/>
        <family val="2"/>
      </rPr>
      <t>INVITE</t>
    </r>
    <r>
      <rPr>
        <sz val="12"/>
        <color theme="1"/>
        <rFont val="Arial"/>
        <family val="2"/>
      </rPr>
      <t>: You invite those sufficiently responsive to help you address your wellness goal in your upcoming wellness campaign.</t>
    </r>
  </si>
  <si>
    <r>
      <rPr>
        <b/>
        <sz val="12"/>
        <color theme="1"/>
        <rFont val="Arial"/>
        <family val="2"/>
      </rPr>
      <t>ASSESS</t>
    </r>
    <r>
      <rPr>
        <sz val="12"/>
        <color theme="1"/>
        <rFont val="Arial"/>
        <family val="2"/>
      </rPr>
      <t>: You again evaluate their responsiveness to your invitation and how long to reply.</t>
    </r>
  </si>
  <si>
    <r>
      <rPr>
        <b/>
        <sz val="12"/>
        <color theme="1"/>
        <rFont val="Arial"/>
        <family val="2"/>
      </rPr>
      <t>AUDIT</t>
    </r>
    <r>
      <rPr>
        <sz val="12"/>
        <color theme="1"/>
        <rFont val="Arial"/>
        <family val="2"/>
      </rPr>
      <t>: You identify their level of commitment by what level they join your campaign: follower, supporter, patron.</t>
    </r>
  </si>
  <si>
    <r>
      <rPr>
        <b/>
        <sz val="12"/>
        <color theme="1"/>
        <rFont val="Arial"/>
        <family val="2"/>
      </rPr>
      <t>AVOW</t>
    </r>
    <r>
      <rPr>
        <sz val="12"/>
        <color theme="1"/>
        <rFont val="Arial"/>
        <family val="2"/>
      </rPr>
      <t>: You reinforce your commitment to resolve needs when launching your own wellness campaign.</t>
    </r>
  </si>
  <si>
    <t>I need you to ...</t>
  </si>
  <si>
    <t>I need you to …</t>
  </si>
  <si>
    <t>Establish greater legitimacy one step at a time by using this cyclic process.</t>
  </si>
  <si>
    <t>Invitee first name</t>
  </si>
  <si>
    <t>Invitee last name</t>
  </si>
  <si>
    <t>back to name list: #19</t>
  </si>
  <si>
    <t>back to name list: #8</t>
  </si>
  <si>
    <t>back to name list: #9</t>
  </si>
  <si>
    <t>back to name list: #10</t>
  </si>
  <si>
    <t>back to name list: #11</t>
  </si>
  <si>
    <t>back to name list: #12</t>
  </si>
  <si>
    <t>back to name list: #13</t>
  </si>
  <si>
    <t>back to name list: #14</t>
  </si>
  <si>
    <t>back to name list: #15</t>
  </si>
  <si>
    <t>back to name list: #16</t>
  </si>
  <si>
    <t>back to name list: #17</t>
  </si>
  <si>
    <t>back to name list: #18</t>
  </si>
  <si>
    <t>back to name list: #20</t>
  </si>
  <si>
    <t>back to name list: #3</t>
  </si>
  <si>
    <t>back to name list: #4</t>
  </si>
  <si>
    <t>back to name list: #5</t>
  </si>
  <si>
    <t>back to name list: #6</t>
  </si>
  <si>
    <t>back to name list: #7</t>
  </si>
  <si>
    <t>ASSESS: warmup cycle B</t>
  </si>
  <si>
    <t>INVITE: warmup cycle A</t>
  </si>
  <si>
    <t>AUDIT: warmup cycle C</t>
  </si>
  <si>
    <t>AVOW: warmup cycle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</si>
</sst>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69" x14ac:knownFonts="1">
    <font>
      <sz val="11"/>
      <color theme="1"/>
      <name val="Calibri"/>
      <family val="2"/>
      <scheme val="minor"/>
    </font>
    <font>
      <sz val="11"/>
      <color theme="1"/>
      <name val="Calibri"/>
      <family val="2"/>
      <scheme val="minor"/>
    </font>
    <font>
      <sz val="10"/>
      <color theme="1"/>
      <name val="Arial Narrow"/>
      <family val="2"/>
    </font>
    <font>
      <sz val="10"/>
      <color theme="0"/>
      <name val="Wingdings 3"/>
      <family val="1"/>
      <charset val="2"/>
    </font>
    <font>
      <sz val="9"/>
      <color theme="1"/>
      <name val="Arial Narrow"/>
      <family val="2"/>
    </font>
    <font>
      <b/>
      <sz val="10"/>
      <color theme="1"/>
      <name val="Arial Narrow"/>
      <family val="2"/>
    </font>
    <font>
      <sz val="10"/>
      <color rgb="FFFF0000"/>
      <name val="Arial Narrow"/>
      <family val="2"/>
    </font>
    <font>
      <sz val="9"/>
      <color theme="1"/>
      <name val="Arial Black"/>
      <family val="2"/>
    </font>
    <font>
      <i/>
      <sz val="10"/>
      <color theme="1"/>
      <name val="Arial Narrow"/>
      <family val="2"/>
    </font>
    <font>
      <u/>
      <sz val="10"/>
      <color theme="1"/>
      <name val="Arial Narrow"/>
      <family val="2"/>
    </font>
    <font>
      <b/>
      <sz val="14"/>
      <color theme="1"/>
      <name val="Tahoma"/>
      <family val="2"/>
    </font>
    <font>
      <sz val="14"/>
      <color theme="1"/>
      <name val="Tahoma"/>
      <family val="2"/>
    </font>
    <font>
      <sz val="12"/>
      <color theme="1"/>
      <name val="Tahoma"/>
      <family val="2"/>
    </font>
    <font>
      <sz val="11"/>
      <color theme="1"/>
      <name val="Arial"/>
      <family val="2"/>
    </font>
    <font>
      <b/>
      <sz val="12"/>
      <color theme="1"/>
      <name val="Arial"/>
      <family val="2"/>
    </font>
    <font>
      <sz val="12"/>
      <color theme="1"/>
      <name val="Arial"/>
      <family val="2"/>
    </font>
    <font>
      <b/>
      <u/>
      <sz val="12"/>
      <color theme="1"/>
      <name val="Tahoma"/>
      <family val="2"/>
    </font>
    <font>
      <b/>
      <sz val="16"/>
      <color theme="1"/>
      <name val="Tahoma"/>
      <family val="2"/>
    </font>
    <font>
      <sz val="9"/>
      <color theme="1"/>
      <name val="Arial"/>
      <family val="2"/>
    </font>
    <font>
      <sz val="17"/>
      <color rgb="FFF0CDFF"/>
      <name val="Arial Black"/>
      <family val="2"/>
    </font>
    <font>
      <sz val="48"/>
      <color theme="1"/>
      <name val="Arial Narrow"/>
      <family val="2"/>
    </font>
    <font>
      <b/>
      <sz val="54"/>
      <color rgb="FFB4FFD7"/>
      <name val="Tahoma"/>
      <family val="2"/>
    </font>
    <font>
      <b/>
      <sz val="22"/>
      <color rgb="FFB4FFD7"/>
      <name val="Arial Black"/>
      <family val="2"/>
    </font>
    <font>
      <b/>
      <sz val="22"/>
      <color rgb="FFDCC8EB"/>
      <name val="Arial Black"/>
      <family val="2"/>
    </font>
    <font>
      <sz val="24"/>
      <color rgb="FFF0CDFF"/>
      <name val="Arial Black"/>
      <family val="2"/>
    </font>
    <font>
      <sz val="9"/>
      <color indexed="81"/>
      <name val="Tahoma"/>
      <family val="2"/>
    </font>
    <font>
      <b/>
      <u/>
      <sz val="11"/>
      <color theme="1"/>
      <name val="Tahoma"/>
      <family val="2"/>
    </font>
    <font>
      <b/>
      <u/>
      <sz val="10"/>
      <color theme="1"/>
      <name val="Tahoma"/>
      <family val="2"/>
    </font>
    <font>
      <b/>
      <sz val="12"/>
      <color theme="1"/>
      <name val="Tahoma"/>
      <family val="2"/>
    </font>
    <font>
      <sz val="12"/>
      <color theme="1"/>
      <name val="Arial Black"/>
      <family val="2"/>
    </font>
    <font>
      <sz val="20"/>
      <color theme="1"/>
      <name val="Arial Black"/>
      <family val="2"/>
    </font>
    <font>
      <b/>
      <sz val="9"/>
      <color indexed="81"/>
      <name val="Tahoma"/>
      <family val="2"/>
    </font>
    <font>
      <b/>
      <u/>
      <sz val="6"/>
      <color theme="1"/>
      <name val="Tahoma"/>
      <family val="2"/>
    </font>
    <font>
      <b/>
      <sz val="20"/>
      <color theme="1"/>
      <name val="Tahoma"/>
      <family val="2"/>
    </font>
    <font>
      <b/>
      <sz val="12"/>
      <color rgb="FF00B050"/>
      <name val="Tahoma"/>
      <family val="2"/>
    </font>
    <font>
      <b/>
      <sz val="12"/>
      <color rgb="FFFF5050"/>
      <name val="Tahoma"/>
      <family val="2"/>
    </font>
    <font>
      <b/>
      <sz val="11"/>
      <color indexed="81"/>
      <name val="Tahoma"/>
      <family val="2"/>
    </font>
    <font>
      <sz val="10"/>
      <color indexed="81"/>
      <name val="Tahoma"/>
      <family val="2"/>
    </font>
    <font>
      <b/>
      <u/>
      <sz val="14"/>
      <color theme="1"/>
      <name val="Tahoma"/>
      <family val="2"/>
    </font>
    <font>
      <sz val="10"/>
      <color rgb="FFFF5050"/>
      <name val="Arial Narrow"/>
      <family val="2"/>
    </font>
    <font>
      <b/>
      <sz val="10"/>
      <color theme="1"/>
      <name val="Arial"/>
      <family val="2"/>
    </font>
    <font>
      <sz val="8"/>
      <name val="Calibri"/>
      <family val="2"/>
      <scheme val="minor"/>
    </font>
    <font>
      <b/>
      <sz val="9"/>
      <color theme="1"/>
      <name val="Tahoma"/>
      <family val="2"/>
    </font>
    <font>
      <u/>
      <sz val="9"/>
      <color theme="1"/>
      <name val="Arial Narrow"/>
      <family val="2"/>
    </font>
    <font>
      <b/>
      <sz val="40"/>
      <color rgb="FFB4FFD7"/>
      <name val="Tahoma"/>
      <family val="2"/>
    </font>
    <font>
      <sz val="10"/>
      <color rgb="FF7030A0"/>
      <name val="Arial Narrow"/>
      <family val="2"/>
    </font>
    <font>
      <b/>
      <sz val="18"/>
      <color theme="1"/>
      <name val="Tahoma"/>
      <family val="2"/>
    </font>
    <font>
      <b/>
      <sz val="12"/>
      <color rgb="FF0070C0"/>
      <name val="Tahoma"/>
      <family val="2"/>
    </font>
    <font>
      <sz val="10"/>
      <color rgb="FF0070C0"/>
      <name val="Arial"/>
      <family val="2"/>
    </font>
    <font>
      <b/>
      <u/>
      <sz val="10"/>
      <color theme="1" tint="0.249977111117893"/>
      <name val="Tahoma"/>
      <family val="2"/>
    </font>
    <font>
      <sz val="12"/>
      <color theme="1" tint="0.249977111117893"/>
      <name val="Tahoma"/>
      <family val="2"/>
    </font>
    <font>
      <sz val="12"/>
      <color theme="1" tint="0.249977111117893"/>
      <name val="Arial"/>
      <family val="2"/>
    </font>
    <font>
      <b/>
      <sz val="28"/>
      <color rgb="FFDCC8EB"/>
      <name val="Arial Black"/>
      <family val="2"/>
    </font>
    <font>
      <b/>
      <sz val="28"/>
      <color rgb="FF73FFAF"/>
      <name val="Arial Black"/>
      <family val="2"/>
    </font>
    <font>
      <b/>
      <sz val="28"/>
      <color rgb="FFB4FFD7"/>
      <name val="Arial Black"/>
      <family val="2"/>
    </font>
    <font>
      <sz val="15"/>
      <color theme="0" tint="-4.9989318521683403E-2"/>
      <name val="Arial"/>
      <family val="2"/>
    </font>
    <font>
      <b/>
      <sz val="15"/>
      <color rgb="FF7DFFBE"/>
      <name val="Arial"/>
      <family val="2"/>
    </font>
    <font>
      <sz val="11"/>
      <color theme="1" tint="0.249977111117893"/>
      <name val="Arial"/>
      <family val="2"/>
    </font>
    <font>
      <sz val="10"/>
      <color theme="1" tint="0.249977111117893"/>
      <name val="Arial Narrow"/>
      <family val="2"/>
    </font>
    <font>
      <sz val="11"/>
      <color theme="1"/>
      <name val="Tahoma"/>
      <family val="2"/>
    </font>
    <font>
      <b/>
      <u/>
      <sz val="16"/>
      <color theme="1"/>
      <name val="Arial Black"/>
      <family val="2"/>
    </font>
    <font>
      <b/>
      <sz val="34"/>
      <color rgb="FF00642D"/>
      <name val="Tahoma"/>
      <family val="2"/>
    </font>
    <font>
      <b/>
      <sz val="36"/>
      <color rgb="FF004221"/>
      <name val="Tahoma"/>
      <family val="2"/>
    </font>
    <font>
      <sz val="14"/>
      <color theme="1"/>
      <name val="Arial"/>
      <family val="2"/>
    </font>
    <font>
      <b/>
      <sz val="14"/>
      <color theme="1"/>
      <name val="Arial"/>
      <family val="2"/>
    </font>
    <font>
      <b/>
      <sz val="9"/>
      <color indexed="17"/>
      <name val="Tahoma"/>
      <family val="2"/>
    </font>
    <font>
      <b/>
      <sz val="13.5"/>
      <color theme="1"/>
      <name val="Tahoma"/>
      <family val="2"/>
    </font>
    <font>
      <b/>
      <sz val="13"/>
      <color rgb="FF004221"/>
      <name val="Arial"/>
      <family val="2"/>
    </font>
    <font>
      <sz val="9"/>
      <color rgb="FFC00000"/>
      <name val="Arial Black"/>
      <family val="2"/>
    </font>
  </fonts>
  <fills count="8">
    <fill>
      <patternFill patternType="none"/>
    </fill>
    <fill>
      <patternFill patternType="gray125"/>
    </fill>
    <fill>
      <patternFill patternType="solid">
        <fgColor theme="0"/>
        <bgColor indexed="64"/>
      </patternFill>
    </fill>
    <fill>
      <patternFill patternType="solid">
        <fgColor rgb="FFF0CDFF"/>
        <bgColor indexed="64"/>
      </patternFill>
    </fill>
    <fill>
      <patternFill patternType="solid">
        <fgColor rgb="FFB4FFD7"/>
        <bgColor indexed="64"/>
      </patternFill>
    </fill>
    <fill>
      <patternFill patternType="solid">
        <fgColor rgb="FF007D37"/>
        <bgColor indexed="64"/>
      </patternFill>
    </fill>
    <fill>
      <patternFill patternType="solid">
        <fgColor rgb="FF7DFFBE"/>
        <bgColor indexed="64"/>
      </patternFill>
    </fill>
    <fill>
      <patternFill patternType="solid">
        <fgColor rgb="FF006432"/>
        <bgColor indexed="64"/>
      </patternFill>
    </fill>
  </fills>
  <borders count="22">
    <border>
      <left/>
      <right/>
      <top/>
      <bottom/>
      <diagonal/>
    </border>
    <border>
      <left/>
      <right/>
      <top/>
      <bottom style="thick">
        <color rgb="FF009646"/>
      </bottom>
      <diagonal/>
    </border>
    <border>
      <left/>
      <right style="thin">
        <color rgb="FF00B050"/>
      </right>
      <top/>
      <bottom style="thin">
        <color rgb="FF00B050"/>
      </bottom>
      <diagonal/>
    </border>
    <border>
      <left/>
      <right/>
      <top/>
      <bottom style="thin">
        <color rgb="FF00B050"/>
      </bottom>
      <diagonal/>
    </border>
    <border>
      <left style="thin">
        <color rgb="FF00B050"/>
      </left>
      <right/>
      <top/>
      <bottom style="thin">
        <color rgb="FF00B050"/>
      </bottom>
      <diagonal/>
    </border>
    <border>
      <left/>
      <right style="thin">
        <color rgb="FF00B050"/>
      </right>
      <top/>
      <bottom/>
      <diagonal/>
    </border>
    <border>
      <left style="thin">
        <color rgb="FF00B050"/>
      </left>
      <right/>
      <top/>
      <bottom/>
      <diagonal/>
    </border>
    <border>
      <left/>
      <right style="thin">
        <color rgb="FF00B050"/>
      </right>
      <top style="thin">
        <color rgb="FF00B050"/>
      </top>
      <bottom/>
      <diagonal/>
    </border>
    <border>
      <left/>
      <right/>
      <top style="thin">
        <color rgb="FF00B050"/>
      </top>
      <bottom/>
      <diagonal/>
    </border>
    <border>
      <left style="thin">
        <color rgb="FF00B050"/>
      </left>
      <right/>
      <top style="thin">
        <color rgb="FF00B050"/>
      </top>
      <bottom/>
      <diagonal/>
    </border>
    <border>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dashed">
        <color rgb="FFEBDCFF"/>
      </left>
      <right style="thin">
        <color rgb="FF00B05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4221"/>
      </left>
      <right/>
      <top style="thin">
        <color rgb="FF004221"/>
      </top>
      <bottom style="thin">
        <color rgb="FF004221"/>
      </bottom>
      <diagonal/>
    </border>
    <border>
      <left/>
      <right/>
      <top style="thin">
        <color rgb="FF004221"/>
      </top>
      <bottom style="thin">
        <color rgb="FF004221"/>
      </bottom>
      <diagonal/>
    </border>
    <border>
      <left/>
      <right style="thin">
        <color rgb="FF004221"/>
      </right>
      <top style="thin">
        <color rgb="FF004221"/>
      </top>
      <bottom style="thin">
        <color rgb="FF004221"/>
      </bottom>
      <diagonal/>
    </border>
  </borders>
  <cellStyleXfs count="2">
    <xf numFmtId="0" fontId="0" fillId="0" borderId="0"/>
    <xf numFmtId="9" fontId="1" fillId="0" borderId="0" applyFont="0" applyFill="0" applyBorder="0" applyAlignment="0" applyProtection="0"/>
  </cellStyleXfs>
  <cellXfs count="180">
    <xf numFmtId="0" fontId="0" fillId="0" borderId="0" xfId="0"/>
    <xf numFmtId="0" fontId="2" fillId="2" borderId="0" xfId="0" applyFont="1" applyFill="1"/>
    <xf numFmtId="0" fontId="3" fillId="2" borderId="0" xfId="0" applyFont="1" applyFill="1" applyAlignment="1">
      <alignment horizontal="center" vertical="center"/>
    </xf>
    <xf numFmtId="0" fontId="4" fillId="2" borderId="0" xfId="0" applyFont="1" applyFill="1"/>
    <xf numFmtId="0" fontId="5" fillId="2" borderId="0" xfId="0" applyFont="1" applyFill="1"/>
    <xf numFmtId="0" fontId="5" fillId="2" borderId="0" xfId="0" quotePrefix="1" applyFont="1" applyFill="1"/>
    <xf numFmtId="0" fontId="2" fillId="2" borderId="0" xfId="0" quotePrefix="1" applyFont="1" applyFill="1"/>
    <xf numFmtId="0" fontId="2" fillId="2" borderId="0" xfId="0" applyFont="1" applyFill="1" applyAlignment="1">
      <alignment horizontal="right"/>
    </xf>
    <xf numFmtId="0" fontId="6" fillId="2" borderId="0" xfId="0" quotePrefix="1" applyFont="1" applyFill="1"/>
    <xf numFmtId="0" fontId="7" fillId="2" borderId="0" xfId="0" applyFont="1" applyFill="1"/>
    <xf numFmtId="0" fontId="8" fillId="2" borderId="0" xfId="0" applyFont="1" applyFill="1"/>
    <xf numFmtId="0" fontId="9" fillId="2" borderId="0" xfId="0" applyFont="1" applyFill="1" applyAlignment="1">
      <alignment horizontal="right"/>
    </xf>
    <xf numFmtId="0" fontId="10" fillId="2" borderId="0" xfId="0" applyFont="1" applyFill="1"/>
    <xf numFmtId="0" fontId="2" fillId="2" borderId="0" xfId="0" applyFont="1" applyFill="1" applyAlignment="1">
      <alignment horizontal="center"/>
    </xf>
    <xf numFmtId="0" fontId="2" fillId="3" borderId="1" xfId="0" applyFont="1" applyFill="1" applyBorder="1"/>
    <xf numFmtId="0" fontId="4" fillId="3" borderId="1" xfId="0" applyFont="1" applyFill="1" applyBorder="1"/>
    <xf numFmtId="0" fontId="3" fillId="4" borderId="2" xfId="0" applyFont="1" applyFill="1" applyBorder="1" applyAlignment="1">
      <alignment horizontal="center" vertical="center"/>
    </xf>
    <xf numFmtId="0" fontId="11" fillId="4" borderId="3" xfId="0" applyFont="1" applyFill="1" applyBorder="1" applyAlignment="1">
      <alignment vertical="top" wrapText="1"/>
    </xf>
    <xf numFmtId="164" fontId="12" fillId="4" borderId="3" xfId="0" applyNumberFormat="1" applyFont="1" applyFill="1" applyBorder="1" applyAlignment="1">
      <alignment vertical="top" wrapText="1"/>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12" fillId="4" borderId="0" xfId="0" applyFont="1" applyFill="1" applyAlignment="1">
      <alignment horizontal="left" vertical="center" wrapText="1"/>
    </xf>
    <xf numFmtId="0" fontId="12" fillId="4" borderId="5" xfId="0" applyFont="1" applyFill="1" applyBorder="1" applyAlignment="1">
      <alignment vertical="center" shrinkToFit="1"/>
    </xf>
    <xf numFmtId="0" fontId="16" fillId="4" borderId="0" xfId="0" applyFont="1" applyFill="1" applyAlignment="1">
      <alignment vertical="center"/>
    </xf>
    <xf numFmtId="0" fontId="2" fillId="4" borderId="0" xfId="0" applyFont="1" applyFill="1"/>
    <xf numFmtId="0" fontId="4" fillId="4" borderId="0" xfId="0" applyFont="1" applyFill="1"/>
    <xf numFmtId="0" fontId="2" fillId="4" borderId="3" xfId="0" applyFont="1" applyFill="1" applyBorder="1"/>
    <xf numFmtId="0" fontId="4" fillId="4" borderId="3" xfId="0" applyFont="1" applyFill="1" applyBorder="1"/>
    <xf numFmtId="0" fontId="3" fillId="4" borderId="14" xfId="0" applyFont="1" applyFill="1" applyBorder="1" applyAlignment="1">
      <alignment horizontal="center" vertical="center"/>
    </xf>
    <xf numFmtId="0" fontId="20" fillId="2" borderId="0" xfId="0" applyFont="1" applyFill="1" applyAlignment="1">
      <alignment vertical="center"/>
    </xf>
    <xf numFmtId="0" fontId="21" fillId="5" borderId="5" xfId="0" applyFont="1" applyFill="1" applyBorder="1" applyAlignment="1">
      <alignment horizontal="center" vertical="center"/>
    </xf>
    <xf numFmtId="0" fontId="21" fillId="5" borderId="6" xfId="0" applyFont="1" applyFill="1" applyBorder="1" applyAlignment="1">
      <alignment horizontal="center" vertical="center"/>
    </xf>
    <xf numFmtId="14" fontId="12" fillId="2" borderId="11" xfId="0" applyNumberFormat="1" applyFont="1" applyFill="1" applyBorder="1" applyAlignment="1">
      <alignment horizontal="center" vertical="center"/>
    </xf>
    <xf numFmtId="0" fontId="27" fillId="4" borderId="0" xfId="0" applyFont="1" applyFill="1" applyAlignment="1">
      <alignment vertical="center"/>
    </xf>
    <xf numFmtId="0" fontId="26" fillId="4" borderId="0" xfId="0" applyFont="1" applyFill="1" applyAlignment="1">
      <alignment vertical="center" wrapText="1"/>
    </xf>
    <xf numFmtId="0" fontId="12" fillId="4" borderId="0" xfId="0" applyFont="1" applyFill="1" applyAlignment="1">
      <alignment vertical="center" shrinkToFit="1"/>
    </xf>
    <xf numFmtId="9" fontId="30" fillId="4" borderId="3" xfId="1" applyFont="1" applyFill="1" applyBorder="1" applyAlignment="1">
      <alignment horizontal="center" vertical="center" shrinkToFit="1"/>
    </xf>
    <xf numFmtId="9" fontId="30" fillId="4" borderId="0" xfId="1" applyFont="1" applyFill="1" applyBorder="1" applyAlignment="1">
      <alignment horizontal="center" vertical="center" shrinkToFit="1"/>
    </xf>
    <xf numFmtId="0" fontId="12" fillId="4" borderId="0" xfId="0" applyFont="1" applyFill="1" applyAlignment="1">
      <alignment horizontal="left" vertical="top" wrapText="1"/>
    </xf>
    <xf numFmtId="0" fontId="12" fillId="4" borderId="0" xfId="0" quotePrefix="1" applyFont="1" applyFill="1" applyAlignment="1">
      <alignment vertical="center"/>
    </xf>
    <xf numFmtId="0" fontId="10" fillId="4" borderId="0" xfId="0" applyFont="1" applyFill="1" applyAlignment="1">
      <alignment horizontal="left" vertical="center"/>
    </xf>
    <xf numFmtId="0" fontId="32" fillId="4" borderId="0" xfId="0" applyFont="1" applyFill="1" applyAlignment="1">
      <alignment vertical="center" wrapText="1"/>
    </xf>
    <xf numFmtId="0" fontId="2" fillId="2" borderId="13" xfId="0" applyFont="1" applyFill="1" applyBorder="1" applyAlignment="1">
      <alignment horizontal="center" vertical="center" shrinkToFit="1"/>
    </xf>
    <xf numFmtId="0" fontId="15" fillId="4" borderId="0" xfId="0" applyFont="1" applyFill="1" applyAlignment="1">
      <alignment horizontal="right" vertical="center"/>
    </xf>
    <xf numFmtId="0" fontId="15" fillId="4" borderId="5" xfId="0" applyFont="1" applyFill="1" applyBorder="1" applyAlignment="1">
      <alignment horizontal="right" vertical="center" indent="1"/>
    </xf>
    <xf numFmtId="9" fontId="30" fillId="4" borderId="8" xfId="1" applyFont="1" applyFill="1" applyBorder="1" applyAlignment="1">
      <alignment vertical="center" shrinkToFit="1"/>
    </xf>
    <xf numFmtId="0" fontId="3" fillId="6" borderId="6" xfId="0" applyFont="1" applyFill="1" applyBorder="1" applyAlignment="1">
      <alignment horizontal="center" vertical="center"/>
    </xf>
    <xf numFmtId="0" fontId="16" fillId="6" borderId="0" xfId="0" applyFont="1" applyFill="1" applyAlignment="1">
      <alignment vertical="center"/>
    </xf>
    <xf numFmtId="0" fontId="26" fillId="6" borderId="0" xfId="0" applyFont="1" applyFill="1" applyAlignment="1">
      <alignment vertical="center" wrapText="1"/>
    </xf>
    <xf numFmtId="0" fontId="27" fillId="6" borderId="0" xfId="0" applyFont="1" applyFill="1" applyAlignment="1">
      <alignment vertical="center"/>
    </xf>
    <xf numFmtId="0" fontId="3" fillId="6" borderId="5" xfId="0" applyFont="1" applyFill="1" applyBorder="1" applyAlignment="1">
      <alignment horizontal="center" vertical="center"/>
    </xf>
    <xf numFmtId="9" fontId="30" fillId="4" borderId="3" xfId="1" applyFont="1" applyFill="1" applyBorder="1" applyAlignment="1">
      <alignment vertical="center" shrinkToFit="1"/>
    </xf>
    <xf numFmtId="0" fontId="12" fillId="4" borderId="0" xfId="0" applyFont="1" applyFill="1" applyAlignment="1">
      <alignment horizontal="right" vertical="top"/>
    </xf>
    <xf numFmtId="0" fontId="14" fillId="2" borderId="13" xfId="0" applyFont="1" applyFill="1" applyBorder="1" applyAlignment="1">
      <alignment horizontal="center" vertical="center" shrinkToFit="1"/>
    </xf>
    <xf numFmtId="0" fontId="34" fillId="4" borderId="0" xfId="0" applyFont="1" applyFill="1" applyAlignment="1">
      <alignment horizontal="center" vertical="center" shrinkToFit="1"/>
    </xf>
    <xf numFmtId="0" fontId="35" fillId="4" borderId="0" xfId="0" applyFont="1" applyFill="1" applyAlignment="1">
      <alignment horizontal="center" vertical="center" shrinkToFit="1"/>
    </xf>
    <xf numFmtId="0" fontId="5" fillId="2" borderId="15" xfId="0" applyFont="1" applyFill="1" applyBorder="1"/>
    <xf numFmtId="0" fontId="38" fillId="4" borderId="0" xfId="0" applyFont="1" applyFill="1" applyAlignment="1">
      <alignment horizontal="center" vertical="center"/>
    </xf>
    <xf numFmtId="164" fontId="17" fillId="6" borderId="0" xfId="0" applyNumberFormat="1" applyFont="1" applyFill="1" applyAlignment="1">
      <alignment horizontal="left" vertical="center"/>
    </xf>
    <xf numFmtId="0" fontId="33" fillId="6" borderId="0" xfId="0" quotePrefix="1" applyFont="1" applyFill="1" applyAlignment="1">
      <alignment vertical="center"/>
    </xf>
    <xf numFmtId="0" fontId="27" fillId="4" borderId="0" xfId="0" applyFont="1" applyFill="1"/>
    <xf numFmtId="0" fontId="27" fillId="4" borderId="0" xfId="0" applyFont="1" applyFill="1" applyAlignment="1">
      <alignment wrapText="1"/>
    </xf>
    <xf numFmtId="0" fontId="39" fillId="2" borderId="0" xfId="0" quotePrefix="1" applyFont="1" applyFill="1"/>
    <xf numFmtId="0" fontId="39" fillId="2" borderId="0" xfId="0" applyFont="1" applyFill="1"/>
    <xf numFmtId="0" fontId="29" fillId="2" borderId="0" xfId="0" applyFont="1" applyFill="1" applyAlignment="1">
      <alignment horizontal="right"/>
    </xf>
    <xf numFmtId="0" fontId="40" fillId="2" borderId="0" xfId="0" applyFont="1" applyFill="1" applyAlignment="1">
      <alignment horizontal="right"/>
    </xf>
    <xf numFmtId="0" fontId="23" fillId="5" borderId="0" xfId="0" applyFont="1" applyFill="1" applyAlignment="1">
      <alignment horizontal="center" vertical="center"/>
    </xf>
    <xf numFmtId="0" fontId="22" fillId="5" borderId="0" xfId="0" applyFont="1" applyFill="1" applyAlignment="1">
      <alignment horizontal="center" vertical="center"/>
    </xf>
    <xf numFmtId="164" fontId="17" fillId="6" borderId="0" xfId="0" applyNumberFormat="1" applyFont="1" applyFill="1" applyAlignment="1">
      <alignment horizontal="left" vertical="center" shrinkToFit="1"/>
    </xf>
    <xf numFmtId="0" fontId="2" fillId="2" borderId="15" xfId="0" applyFont="1" applyFill="1" applyBorder="1"/>
    <xf numFmtId="0" fontId="42" fillId="2" borderId="0" xfId="0" applyFont="1" applyFill="1"/>
    <xf numFmtId="0" fontId="43" fillId="2" borderId="0" xfId="0" applyFont="1" applyFill="1" applyAlignment="1">
      <alignment horizontal="right"/>
    </xf>
    <xf numFmtId="0" fontId="7" fillId="2" borderId="0" xfId="0" quotePrefix="1" applyFont="1" applyFill="1"/>
    <xf numFmtId="0" fontId="2" fillId="2" borderId="0" xfId="0" applyFont="1" applyFill="1" applyAlignment="1">
      <alignment shrinkToFit="1"/>
    </xf>
    <xf numFmtId="0" fontId="3" fillId="7" borderId="6" xfId="0" applyFont="1" applyFill="1" applyBorder="1" applyAlignment="1">
      <alignment horizontal="center" vertical="center"/>
    </xf>
    <xf numFmtId="0" fontId="3" fillId="7" borderId="5" xfId="0" applyFont="1" applyFill="1" applyBorder="1" applyAlignment="1">
      <alignment horizontal="center" vertical="center"/>
    </xf>
    <xf numFmtId="0" fontId="45" fillId="2" borderId="0" xfId="0" applyFont="1" applyFill="1" applyAlignment="1">
      <alignment horizontal="center" vertical="center"/>
    </xf>
    <xf numFmtId="0" fontId="5" fillId="2" borderId="0" xfId="0" applyFont="1" applyFill="1" applyAlignment="1">
      <alignment horizontal="left" vertical="center"/>
    </xf>
    <xf numFmtId="0" fontId="12" fillId="6" borderId="0" xfId="0" applyFont="1" applyFill="1" applyAlignment="1">
      <alignment vertical="center" shrinkToFit="1"/>
    </xf>
    <xf numFmtId="0" fontId="12" fillId="6" borderId="0" xfId="0" applyFont="1" applyFill="1" applyAlignment="1">
      <alignment horizontal="left" vertical="top" wrapText="1"/>
    </xf>
    <xf numFmtId="0" fontId="47" fillId="4" borderId="5" xfId="0" applyFont="1" applyFill="1" applyBorder="1" applyAlignment="1">
      <alignment vertical="center" shrinkToFit="1"/>
    </xf>
    <xf numFmtId="9" fontId="12" fillId="4" borderId="12" xfId="0" applyNumberFormat="1" applyFont="1" applyFill="1" applyBorder="1" applyAlignment="1">
      <alignment horizontal="center" vertical="center" shrinkToFit="1"/>
    </xf>
    <xf numFmtId="9" fontId="10" fillId="4" borderId="10" xfId="0" applyNumberFormat="1" applyFont="1" applyFill="1" applyBorder="1" applyAlignment="1">
      <alignment horizontal="center" vertical="center" shrinkToFit="1"/>
    </xf>
    <xf numFmtId="0" fontId="48" fillId="2" borderId="0" xfId="0" applyFont="1" applyFill="1"/>
    <xf numFmtId="0" fontId="3" fillId="2" borderId="0" xfId="0" quotePrefix="1" applyFont="1" applyFill="1" applyAlignment="1">
      <alignment horizontal="center" vertical="center"/>
    </xf>
    <xf numFmtId="0" fontId="2" fillId="2" borderId="16" xfId="0" applyFont="1" applyFill="1" applyBorder="1"/>
    <xf numFmtId="0" fontId="2" fillId="2" borderId="17" xfId="0" applyFont="1" applyFill="1" applyBorder="1"/>
    <xf numFmtId="0" fontId="2" fillId="2" borderId="18" xfId="0" applyFont="1" applyFill="1" applyBorder="1"/>
    <xf numFmtId="0" fontId="49" fillId="4" borderId="0" xfId="0" applyFont="1" applyFill="1"/>
    <xf numFmtId="0" fontId="51" fillId="4" borderId="5" xfId="0" applyFont="1" applyFill="1" applyBorder="1" applyAlignment="1">
      <alignment horizontal="right" vertical="center" indent="1"/>
    </xf>
    <xf numFmtId="0" fontId="58" fillId="2" borderId="13" xfId="0" applyFont="1" applyFill="1" applyBorder="1" applyAlignment="1">
      <alignment horizontal="center" vertical="center" shrinkToFit="1"/>
    </xf>
    <xf numFmtId="0" fontId="28" fillId="4" borderId="0" xfId="0" applyFont="1" applyFill="1" applyAlignment="1">
      <alignment vertical="center"/>
    </xf>
    <xf numFmtId="0" fontId="60" fillId="4" borderId="0" xfId="0" applyFont="1" applyFill="1" applyAlignment="1">
      <alignment horizontal="center" vertical="center"/>
    </xf>
    <xf numFmtId="0" fontId="2" fillId="6" borderId="0" xfId="0" applyFont="1" applyFill="1"/>
    <xf numFmtId="0" fontId="4" fillId="6" borderId="0" xfId="0" applyFont="1" applyFill="1"/>
    <xf numFmtId="0" fontId="62" fillId="6" borderId="0" xfId="0" applyFont="1" applyFill="1" applyAlignment="1">
      <alignment vertical="center"/>
    </xf>
    <xf numFmtId="14" fontId="13" fillId="2" borderId="11" xfId="0" applyNumberFormat="1" applyFont="1" applyFill="1" applyBorder="1" applyAlignment="1">
      <alignment horizontal="center" vertical="center" shrinkToFit="1"/>
    </xf>
    <xf numFmtId="14" fontId="13" fillId="2" borderId="12" xfId="0" applyNumberFormat="1" applyFont="1" applyFill="1" applyBorder="1" applyAlignment="1">
      <alignment horizontal="center" vertical="center" shrinkToFit="1"/>
    </xf>
    <xf numFmtId="14" fontId="13" fillId="2" borderId="10" xfId="0" applyNumberFormat="1" applyFont="1" applyFill="1" applyBorder="1" applyAlignment="1">
      <alignment horizontal="center" vertical="center" shrinkToFit="1"/>
    </xf>
    <xf numFmtId="0" fontId="12" fillId="4" borderId="0" xfId="0" quotePrefix="1" applyFont="1" applyFill="1" applyAlignment="1">
      <alignment horizontal="left" vertical="top" wrapText="1"/>
    </xf>
    <xf numFmtId="0" fontId="12" fillId="4" borderId="5" xfId="0" quotePrefix="1" applyFont="1" applyFill="1" applyBorder="1" applyAlignment="1">
      <alignment horizontal="left" vertical="top" wrapText="1"/>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12" xfId="0" applyFont="1" applyFill="1" applyBorder="1" applyAlignment="1">
      <alignment horizontal="center" vertical="center"/>
    </xf>
    <xf numFmtId="0" fontId="50" fillId="2" borderId="10" xfId="0" applyFont="1" applyFill="1" applyBorder="1" applyAlignment="1">
      <alignment horizontal="center" vertical="center"/>
    </xf>
    <xf numFmtId="0" fontId="51" fillId="2" borderId="11" xfId="0" applyFont="1" applyFill="1" applyBorder="1" applyAlignment="1">
      <alignment horizontal="center" vertical="center"/>
    </xf>
    <xf numFmtId="0" fontId="51" fillId="2" borderId="12" xfId="0" applyFont="1" applyFill="1" applyBorder="1" applyAlignment="1">
      <alignment horizontal="center" vertical="center"/>
    </xf>
    <xf numFmtId="0" fontId="13" fillId="2" borderId="11" xfId="0" applyFont="1" applyFill="1" applyBorder="1" applyAlignment="1">
      <alignment horizontal="left" vertical="center" indent="1" shrinkToFit="1"/>
    </xf>
    <xf numFmtId="0" fontId="13" fillId="2" borderId="12" xfId="0" applyFont="1" applyFill="1" applyBorder="1" applyAlignment="1">
      <alignment horizontal="left" vertical="center" indent="1" shrinkToFit="1"/>
    </xf>
    <xf numFmtId="0" fontId="13" fillId="2" borderId="10" xfId="0" applyFont="1" applyFill="1" applyBorder="1" applyAlignment="1">
      <alignment horizontal="left" vertical="center" indent="1" shrinkToFit="1"/>
    </xf>
    <xf numFmtId="0" fontId="16" fillId="4" borderId="12" xfId="0" applyFont="1" applyFill="1" applyBorder="1" applyAlignment="1">
      <alignment horizontal="center" vertical="center"/>
    </xf>
    <xf numFmtId="14" fontId="12" fillId="2" borderId="11" xfId="0" applyNumberFormat="1" applyFont="1" applyFill="1" applyBorder="1" applyAlignment="1">
      <alignment horizontal="center" vertical="center"/>
    </xf>
    <xf numFmtId="14" fontId="12" fillId="2" borderId="10" xfId="0" applyNumberFormat="1" applyFont="1" applyFill="1" applyBorder="1" applyAlignment="1">
      <alignment horizontal="center" vertical="center"/>
    </xf>
    <xf numFmtId="0" fontId="28" fillId="2" borderId="11" xfId="0" applyFont="1" applyFill="1" applyBorder="1" applyAlignment="1">
      <alignment horizontal="center" vertical="center"/>
    </xf>
    <xf numFmtId="0" fontId="28" fillId="2" borderId="10" xfId="0" applyFont="1" applyFill="1" applyBorder="1" applyAlignment="1">
      <alignment horizontal="center" vertical="center"/>
    </xf>
    <xf numFmtId="0" fontId="15" fillId="4" borderId="8" xfId="0" applyFont="1" applyFill="1" applyBorder="1" applyAlignment="1">
      <alignment horizontal="right" vertical="center" wrapText="1" indent="1"/>
    </xf>
    <xf numFmtId="0" fontId="15" fillId="4" borderId="7" xfId="0" applyFont="1" applyFill="1" applyBorder="1" applyAlignment="1">
      <alignment horizontal="right" vertical="center" wrapText="1" indent="1"/>
    </xf>
    <xf numFmtId="14" fontId="13" fillId="2" borderId="11" xfId="0" applyNumberFormat="1" applyFont="1" applyFill="1" applyBorder="1" applyAlignment="1">
      <alignment horizontal="left" vertical="center" wrapText="1"/>
    </xf>
    <xf numFmtId="14" fontId="13" fillId="2" borderId="12" xfId="0" applyNumberFormat="1" applyFont="1" applyFill="1" applyBorder="1" applyAlignment="1">
      <alignment horizontal="left" vertical="center" wrapText="1"/>
    </xf>
    <xf numFmtId="14" fontId="13" fillId="2" borderId="10" xfId="0" applyNumberFormat="1"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5" xfId="0" applyFont="1" applyFill="1" applyBorder="1" applyAlignment="1">
      <alignment horizontal="left" vertical="center" wrapText="1"/>
    </xf>
    <xf numFmtId="14" fontId="13" fillId="2" borderId="11" xfId="0" applyNumberFormat="1" applyFont="1" applyFill="1" applyBorder="1" applyAlignment="1">
      <alignment horizontal="left" vertical="top" wrapText="1"/>
    </xf>
    <xf numFmtId="14" fontId="13" fillId="2" borderId="12" xfId="0" applyNumberFormat="1" applyFont="1" applyFill="1" applyBorder="1" applyAlignment="1">
      <alignment horizontal="left" vertical="top" wrapText="1"/>
    </xf>
    <xf numFmtId="14" fontId="13" fillId="2" borderId="10" xfId="0" applyNumberFormat="1" applyFont="1" applyFill="1" applyBorder="1" applyAlignment="1">
      <alignment horizontal="left" vertical="top" wrapText="1"/>
    </xf>
    <xf numFmtId="0" fontId="12" fillId="4" borderId="0" xfId="0" applyFont="1" applyFill="1" applyAlignment="1">
      <alignment horizontal="right" vertical="center" shrinkToFit="1"/>
    </xf>
    <xf numFmtId="0" fontId="12" fillId="4" borderId="5" xfId="0" applyFont="1" applyFill="1" applyBorder="1" applyAlignment="1">
      <alignment horizontal="right" vertical="center" shrinkToFit="1"/>
    </xf>
    <xf numFmtId="0" fontId="12" fillId="2" borderId="11" xfId="0" applyFont="1" applyFill="1" applyBorder="1" applyAlignment="1">
      <alignment horizontal="center" vertical="center" shrinkToFit="1"/>
    </xf>
    <xf numFmtId="0" fontId="12" fillId="2" borderId="12" xfId="0" applyFont="1" applyFill="1" applyBorder="1" applyAlignment="1">
      <alignment horizontal="center" vertical="center" shrinkToFit="1"/>
    </xf>
    <xf numFmtId="0" fontId="12" fillId="2" borderId="10" xfId="0" applyFont="1" applyFill="1" applyBorder="1" applyAlignment="1">
      <alignment horizontal="center" vertical="center" shrinkToFit="1"/>
    </xf>
    <xf numFmtId="0" fontId="12" fillId="4" borderId="9" xfId="0" applyFont="1" applyFill="1" applyBorder="1" applyAlignment="1">
      <alignment horizontal="center" vertical="center" shrinkToFit="1"/>
    </xf>
    <xf numFmtId="0" fontId="12" fillId="4" borderId="8" xfId="0" applyFont="1" applyFill="1" applyBorder="1" applyAlignment="1">
      <alignment horizontal="center" vertical="center" shrinkToFit="1"/>
    </xf>
    <xf numFmtId="0" fontId="12" fillId="4" borderId="7" xfId="0" applyFont="1" applyFill="1" applyBorder="1" applyAlignment="1">
      <alignment horizontal="center" vertical="center" shrinkToFit="1"/>
    </xf>
    <xf numFmtId="0" fontId="12" fillId="4" borderId="0" xfId="0" applyFont="1" applyFill="1" applyAlignment="1">
      <alignment horizontal="left" vertical="top" wrapText="1"/>
    </xf>
    <xf numFmtId="0" fontId="12" fillId="4" borderId="5" xfId="0" applyFont="1" applyFill="1" applyBorder="1" applyAlignment="1">
      <alignment horizontal="left" vertical="top" wrapText="1"/>
    </xf>
    <xf numFmtId="0" fontId="16" fillId="4" borderId="3" xfId="0" applyFont="1" applyFill="1" applyBorder="1" applyAlignment="1">
      <alignment horizontal="center" vertical="center"/>
    </xf>
    <xf numFmtId="14" fontId="12" fillId="2" borderId="12" xfId="0" applyNumberFormat="1" applyFont="1" applyFill="1" applyBorder="1" applyAlignment="1">
      <alignment horizontal="center" vertical="center"/>
    </xf>
    <xf numFmtId="14" fontId="13" fillId="2" borderId="2" xfId="0" applyNumberFormat="1" applyFont="1" applyFill="1" applyBorder="1" applyAlignment="1">
      <alignment horizontal="left" vertical="top" wrapText="1"/>
    </xf>
    <xf numFmtId="14" fontId="13" fillId="2" borderId="4" xfId="0" applyNumberFormat="1" applyFont="1" applyFill="1" applyBorder="1" applyAlignment="1">
      <alignment horizontal="center" vertical="center" shrinkToFit="1"/>
    </xf>
    <xf numFmtId="14" fontId="13" fillId="2" borderId="3" xfId="0" applyNumberFormat="1" applyFont="1" applyFill="1" applyBorder="1" applyAlignment="1">
      <alignment horizontal="center" vertical="center" shrinkToFit="1"/>
    </xf>
    <xf numFmtId="14" fontId="13" fillId="2" borderId="2" xfId="0" applyNumberFormat="1" applyFont="1" applyFill="1" applyBorder="1" applyAlignment="1">
      <alignment horizontal="center" vertical="center" shrinkToFit="1"/>
    </xf>
    <xf numFmtId="0" fontId="12" fillId="2" borderId="11" xfId="0" applyFont="1" applyFill="1" applyBorder="1" applyAlignment="1">
      <alignment horizontal="left" vertical="center" indent="1" shrinkToFit="1"/>
    </xf>
    <xf numFmtId="0" fontId="12" fillId="2" borderId="12" xfId="0" applyFont="1" applyFill="1" applyBorder="1" applyAlignment="1">
      <alignment horizontal="left" vertical="center" indent="1" shrinkToFit="1"/>
    </xf>
    <xf numFmtId="0" fontId="24" fillId="5" borderId="9"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1" fillId="5" borderId="6" xfId="0" applyFont="1" applyFill="1" applyBorder="1" applyAlignment="1">
      <alignment horizontal="center" vertical="center"/>
    </xf>
    <xf numFmtId="0" fontId="21" fillId="5" borderId="0" xfId="0" applyFont="1" applyFill="1" applyAlignment="1">
      <alignment horizontal="center" vertical="center"/>
    </xf>
    <xf numFmtId="0" fontId="21" fillId="5" borderId="5" xfId="0" applyFont="1" applyFill="1" applyBorder="1" applyAlignment="1">
      <alignment horizontal="center" vertical="center"/>
    </xf>
    <xf numFmtId="0" fontId="52" fillId="5" borderId="0" xfId="0" applyFont="1" applyFill="1" applyAlignment="1">
      <alignment horizontal="center" vertical="center"/>
    </xf>
    <xf numFmtId="0" fontId="54" fillId="5" borderId="0" xfId="0" applyFont="1" applyFill="1" applyAlignment="1">
      <alignment horizontal="center" vertical="center"/>
    </xf>
    <xf numFmtId="0" fontId="55" fillId="5" borderId="6" xfId="0" applyFont="1" applyFill="1" applyBorder="1" applyAlignment="1">
      <alignment horizontal="left" vertical="center" wrapText="1" indent="1"/>
    </xf>
    <xf numFmtId="0" fontId="55" fillId="5" borderId="0" xfId="0" applyFont="1" applyFill="1" applyAlignment="1">
      <alignment horizontal="left" vertical="center" wrapText="1" indent="1"/>
    </xf>
    <xf numFmtId="0" fontId="55" fillId="5" borderId="5" xfId="0" applyFont="1" applyFill="1" applyBorder="1" applyAlignment="1">
      <alignment horizontal="left" vertical="center" wrapText="1" indent="1"/>
    </xf>
    <xf numFmtId="0" fontId="19" fillId="5" borderId="4"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67" fillId="4" borderId="0" xfId="0" applyFont="1" applyFill="1" applyAlignment="1">
      <alignment horizontal="left" vertical="center"/>
    </xf>
    <xf numFmtId="0" fontId="18" fillId="4" borderId="6" xfId="0" applyFont="1" applyFill="1" applyBorder="1" applyAlignment="1">
      <alignment horizontal="center" vertical="center" shrinkToFit="1"/>
    </xf>
    <xf numFmtId="0" fontId="18" fillId="4" borderId="0" xfId="0" applyFont="1" applyFill="1" applyAlignment="1">
      <alignment horizontal="center" vertical="center" shrinkToFit="1"/>
    </xf>
    <xf numFmtId="0" fontId="18" fillId="4" borderId="5" xfId="0" applyFont="1" applyFill="1" applyBorder="1" applyAlignment="1">
      <alignment horizontal="center" vertical="center" shrinkToFit="1"/>
    </xf>
    <xf numFmtId="0" fontId="61" fillId="6" borderId="0" xfId="0" applyFont="1" applyFill="1" applyAlignment="1">
      <alignment horizontal="left" vertical="center"/>
    </xf>
    <xf numFmtId="0" fontId="15" fillId="4" borderId="0" xfId="0" applyFont="1" applyFill="1" applyAlignment="1">
      <alignment horizontal="left" vertical="center" wrapText="1"/>
    </xf>
    <xf numFmtId="14" fontId="57" fillId="2" borderId="4" xfId="0" applyNumberFormat="1" applyFont="1" applyFill="1" applyBorder="1" applyAlignment="1">
      <alignment horizontal="center" vertical="center" shrinkToFit="1"/>
    </xf>
    <xf numFmtId="14" fontId="57" fillId="2" borderId="3" xfId="0" applyNumberFormat="1" applyFont="1" applyFill="1" applyBorder="1" applyAlignment="1">
      <alignment horizontal="center" vertical="center" shrinkToFit="1"/>
    </xf>
    <xf numFmtId="14" fontId="57" fillId="2" borderId="2" xfId="0" applyNumberFormat="1" applyFont="1" applyFill="1" applyBorder="1" applyAlignment="1">
      <alignment horizontal="center" vertical="center" shrinkToFit="1"/>
    </xf>
    <xf numFmtId="0" fontId="15" fillId="4" borderId="0" xfId="0" applyFont="1" applyFill="1" applyAlignment="1">
      <alignment horizontal="left" vertical="top" wrapText="1"/>
    </xf>
    <xf numFmtId="0" fontId="12" fillId="4" borderId="0" xfId="0" applyFont="1" applyFill="1" applyAlignment="1">
      <alignment horizontal="left" vertical="center" wrapText="1" shrinkToFit="1"/>
    </xf>
    <xf numFmtId="0" fontId="66" fillId="4" borderId="0" xfId="0" applyFont="1" applyFill="1" applyAlignment="1">
      <alignment horizontal="left" vertical="center" wrapText="1" shrinkToFit="1"/>
    </xf>
    <xf numFmtId="0" fontId="33" fillId="4" borderId="0" xfId="0" applyFont="1" applyFill="1" applyAlignment="1">
      <alignment horizontal="center" vertical="center"/>
    </xf>
    <xf numFmtId="0" fontId="46" fillId="4" borderId="0" xfId="0" applyFont="1" applyFill="1" applyAlignment="1">
      <alignment horizontal="center" vertical="center"/>
    </xf>
    <xf numFmtId="164" fontId="44" fillId="7" borderId="0" xfId="0" applyNumberFormat="1" applyFont="1" applyFill="1" applyAlignment="1">
      <alignment horizontal="center" vertical="center"/>
    </xf>
    <xf numFmtId="0" fontId="59" fillId="2" borderId="19" xfId="0" applyFont="1" applyFill="1" applyBorder="1" applyAlignment="1">
      <alignment horizontal="left" vertical="center" wrapText="1" indent="1"/>
    </xf>
    <xf numFmtId="0" fontId="59" fillId="2" borderId="20" xfId="0" applyFont="1" applyFill="1" applyBorder="1" applyAlignment="1">
      <alignment horizontal="left" vertical="center" wrapText="1" indent="1"/>
    </xf>
    <xf numFmtId="0" fontId="59" fillId="2" borderId="21" xfId="0" applyFont="1" applyFill="1" applyBorder="1" applyAlignment="1">
      <alignment horizontal="left" vertical="center" wrapText="1" indent="1"/>
    </xf>
    <xf numFmtId="0" fontId="63" fillId="4" borderId="0" xfId="0" applyFont="1" applyFill="1" applyAlignment="1">
      <alignment horizontal="left" vertical="top" wrapText="1"/>
    </xf>
    <xf numFmtId="2" fontId="68" fillId="2" borderId="0" xfId="0" applyNumberFormat="1" applyFont="1" applyFill="1"/>
  </cellXfs>
  <cellStyles count="2">
    <cellStyle name="Normal" xfId="0" builtinId="0"/>
    <cellStyle name="Percent" xfId="1" builtinId="5"/>
  </cellStyles>
  <dxfs count="139">
    <dxf>
      <font>
        <color rgb="FFB4FFD7"/>
      </font>
      <fill>
        <gradientFill>
          <stop position="0">
            <color rgb="FF006432"/>
          </stop>
          <stop position="0.5">
            <color rgb="FF00B050"/>
          </stop>
          <stop position="1">
            <color rgb="FF006432"/>
          </stop>
        </gradientFill>
      </fill>
    </dxf>
    <dxf>
      <font>
        <b/>
        <i val="0"/>
      </font>
    </dxf>
    <dxf>
      <fill>
        <patternFill>
          <bgColor theme="0"/>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B4FFD7"/>
      </font>
      <fill>
        <gradientFill>
          <stop position="0">
            <color rgb="FF006432"/>
          </stop>
          <stop position="0.5">
            <color rgb="FF00B050"/>
          </stop>
          <stop position="1">
            <color rgb="FF006432"/>
          </stop>
        </gradientFill>
      </fill>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7DFFBE"/>
      </font>
      <fill>
        <patternFill>
          <bgColor rgb="FF006432"/>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B4FFD7"/>
      <color rgb="FFCCFFCC"/>
      <color rgb="FF004221"/>
      <color rgb="FF006432"/>
      <color rgb="FF7DFFBE"/>
      <color rgb="FFFF5050"/>
      <color rgb="FFC8A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RS!A27:N27"/><Relationship Id="rId18" Type="http://schemas.openxmlformats.org/officeDocument/2006/relationships/hyperlink" Target="#RS!A624:N646"/><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hyperlink" Target="#RS!C119:H119"/><Relationship Id="rId2" Type="http://schemas.openxmlformats.org/officeDocument/2006/relationships/image" Target="../media/image2.png"/><Relationship Id="rId16" Type="http://schemas.openxmlformats.org/officeDocument/2006/relationships/hyperlink" Target="#RS!A93:N93"/><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hyperlink" Target="#RS!A71:N71"/><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hyperlink" Target="#RS!A49:N49"/></Relationships>
</file>

<file path=xl/drawings/drawing1.xml><?xml version="1.0" encoding="utf-8"?>
<xdr:wsDr xmlns:xdr="http://schemas.openxmlformats.org/drawingml/2006/spreadsheetDrawing" xmlns:a="http://schemas.openxmlformats.org/drawingml/2006/main">
  <xdr:oneCellAnchor>
    <xdr:from>
      <xdr:col>13</xdr:col>
      <xdr:colOff>18626</xdr:colOff>
      <xdr:row>113</xdr:row>
      <xdr:rowOff>0</xdr:rowOff>
    </xdr:from>
    <xdr:ext cx="6564378" cy="3362551"/>
    <xdr:pic>
      <xdr:nvPicPr>
        <xdr:cNvPr id="2" name="value frame PNP" hidden="1">
          <a:extLst>
            <a:ext uri="{FF2B5EF4-FFF2-40B4-BE49-F238E27FC236}">
              <a16:creationId xmlns:a16="http://schemas.microsoft.com/office/drawing/2014/main" id="{D6968076-60BC-4DBE-B442-115F08B68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8526" y="15231636"/>
          <a:ext cx="6564378" cy="3362551"/>
        </a:xfrm>
        <a:prstGeom prst="rect">
          <a:avLst/>
        </a:prstGeom>
      </xdr:spPr>
    </xdr:pic>
    <xdr:clientData/>
  </xdr:oneCellAnchor>
  <xdr:oneCellAnchor>
    <xdr:from>
      <xdr:col>14</xdr:col>
      <xdr:colOff>110067</xdr:colOff>
      <xdr:row>113</xdr:row>
      <xdr:rowOff>0</xdr:rowOff>
    </xdr:from>
    <xdr:ext cx="6184744" cy="1505336"/>
    <xdr:pic>
      <xdr:nvPicPr>
        <xdr:cNvPr id="3" name="Picture 2" hidden="1">
          <a:extLst>
            <a:ext uri="{FF2B5EF4-FFF2-40B4-BE49-F238E27FC236}">
              <a16:creationId xmlns:a16="http://schemas.microsoft.com/office/drawing/2014/main" id="{FB8377C6-4995-446A-A5BF-B95C5EF279D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8822267" y="13258800"/>
          <a:ext cx="6184744" cy="1505336"/>
        </a:xfrm>
        <a:prstGeom prst="rect">
          <a:avLst/>
        </a:prstGeom>
      </xdr:spPr>
    </xdr:pic>
    <xdr:clientData/>
  </xdr:oneCellAnchor>
  <xdr:oneCellAnchor>
    <xdr:from>
      <xdr:col>31</xdr:col>
      <xdr:colOff>426720</xdr:colOff>
      <xdr:row>1002</xdr:row>
      <xdr:rowOff>0</xdr:rowOff>
    </xdr:from>
    <xdr:ext cx="873812" cy="867410"/>
    <xdr:pic>
      <xdr:nvPicPr>
        <xdr:cNvPr id="4" name="thumbs down, light red" hidden="1">
          <a:extLst>
            <a:ext uri="{FF2B5EF4-FFF2-40B4-BE49-F238E27FC236}">
              <a16:creationId xmlns:a16="http://schemas.microsoft.com/office/drawing/2014/main" id="{B3B113FF-4B00-40CE-B97F-6C742DAC9F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718020" y="131114800"/>
          <a:ext cx="873812" cy="867410"/>
        </a:xfrm>
        <a:prstGeom prst="rect">
          <a:avLst/>
        </a:prstGeom>
      </xdr:spPr>
    </xdr:pic>
    <xdr:clientData/>
  </xdr:oneCellAnchor>
  <xdr:oneCellAnchor>
    <xdr:from>
      <xdr:col>24</xdr:col>
      <xdr:colOff>231420</xdr:colOff>
      <xdr:row>113</xdr:row>
      <xdr:rowOff>0</xdr:rowOff>
    </xdr:from>
    <xdr:ext cx="871272" cy="927100"/>
    <xdr:pic>
      <xdr:nvPicPr>
        <xdr:cNvPr id="5" name="thumbs up, light green" hidden="1">
          <a:extLst>
            <a:ext uri="{FF2B5EF4-FFF2-40B4-BE49-F238E27FC236}">
              <a16:creationId xmlns:a16="http://schemas.microsoft.com/office/drawing/2014/main" id="{CD33D0C3-56EB-4FDC-8A90-1CD39B30FF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5166620" y="13258800"/>
          <a:ext cx="871272" cy="927100"/>
        </a:xfrm>
        <a:prstGeom prst="rect">
          <a:avLst/>
        </a:prstGeom>
      </xdr:spPr>
    </xdr:pic>
    <xdr:clientData/>
  </xdr:oneCellAnchor>
  <xdr:oneCellAnchor>
    <xdr:from>
      <xdr:col>15</xdr:col>
      <xdr:colOff>22860</xdr:colOff>
      <xdr:row>113</xdr:row>
      <xdr:rowOff>0</xdr:rowOff>
    </xdr:from>
    <xdr:ext cx="5943600" cy="3110484"/>
    <xdr:pic>
      <xdr:nvPicPr>
        <xdr:cNvPr id="6" name="Picture 5" hidden="1">
          <a:extLst>
            <a:ext uri="{FF2B5EF4-FFF2-40B4-BE49-F238E27FC236}">
              <a16:creationId xmlns:a16="http://schemas.microsoft.com/office/drawing/2014/main" id="{A56DC90D-2820-4E40-8234-67B89A4D742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9357360" y="13258800"/>
          <a:ext cx="5943600" cy="3110484"/>
        </a:xfrm>
        <a:prstGeom prst="rect">
          <a:avLst/>
        </a:prstGeom>
      </xdr:spPr>
    </xdr:pic>
    <xdr:clientData/>
  </xdr:oneCellAnchor>
  <xdr:oneCellAnchor>
    <xdr:from>
      <xdr:col>13</xdr:col>
      <xdr:colOff>18626</xdr:colOff>
      <xdr:row>678</xdr:row>
      <xdr:rowOff>0</xdr:rowOff>
    </xdr:from>
    <xdr:ext cx="6450078" cy="3417161"/>
    <xdr:pic>
      <xdr:nvPicPr>
        <xdr:cNvPr id="7" name="value frame PNP" hidden="1">
          <a:extLst>
            <a:ext uri="{FF2B5EF4-FFF2-40B4-BE49-F238E27FC236}">
              <a16:creationId xmlns:a16="http://schemas.microsoft.com/office/drawing/2014/main" id="{F7E22463-A1CD-4D78-A4C3-8033644B6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8526" y="42538650"/>
          <a:ext cx="6450078" cy="3417161"/>
        </a:xfrm>
        <a:prstGeom prst="rect">
          <a:avLst/>
        </a:prstGeom>
      </xdr:spPr>
    </xdr:pic>
    <xdr:clientData/>
  </xdr:oneCellAnchor>
  <xdr:oneCellAnchor>
    <xdr:from>
      <xdr:col>0</xdr:col>
      <xdr:colOff>110067</xdr:colOff>
      <xdr:row>678</xdr:row>
      <xdr:rowOff>0</xdr:rowOff>
    </xdr:from>
    <xdr:ext cx="6055204" cy="1548516"/>
    <xdr:pic>
      <xdr:nvPicPr>
        <xdr:cNvPr id="8" name="Picture 7" hidden="1">
          <a:extLst>
            <a:ext uri="{FF2B5EF4-FFF2-40B4-BE49-F238E27FC236}">
              <a16:creationId xmlns:a16="http://schemas.microsoft.com/office/drawing/2014/main" id="{634B67D0-703E-49A1-BED8-1BF2A8D6AC0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2538650"/>
          <a:ext cx="6055204" cy="1548516"/>
        </a:xfrm>
        <a:prstGeom prst="rect">
          <a:avLst/>
        </a:prstGeom>
      </xdr:spPr>
    </xdr:pic>
    <xdr:clientData/>
  </xdr:oneCellAnchor>
  <xdr:oneCellAnchor>
    <xdr:from>
      <xdr:col>2</xdr:col>
      <xdr:colOff>426720</xdr:colOff>
      <xdr:row>678</xdr:row>
      <xdr:rowOff>0</xdr:rowOff>
    </xdr:from>
    <xdr:ext cx="848412" cy="914400"/>
    <xdr:pic>
      <xdr:nvPicPr>
        <xdr:cNvPr id="9" name="thumbs down, light red" hidden="1">
          <a:extLst>
            <a:ext uri="{FF2B5EF4-FFF2-40B4-BE49-F238E27FC236}">
              <a16:creationId xmlns:a16="http://schemas.microsoft.com/office/drawing/2014/main" id="{25A34744-D090-4D12-909B-69C0B9C21C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1320" y="42538650"/>
          <a:ext cx="848412" cy="914400"/>
        </a:xfrm>
        <a:prstGeom prst="rect">
          <a:avLst/>
        </a:prstGeom>
      </xdr:spPr>
    </xdr:pic>
    <xdr:clientData/>
  </xdr:oneCellAnchor>
  <xdr:oneCellAnchor>
    <xdr:from>
      <xdr:col>10</xdr:col>
      <xdr:colOff>231420</xdr:colOff>
      <xdr:row>678</xdr:row>
      <xdr:rowOff>0</xdr:rowOff>
    </xdr:from>
    <xdr:ext cx="848412" cy="914400"/>
    <xdr:pic>
      <xdr:nvPicPr>
        <xdr:cNvPr id="10" name="thumbs up, light green" hidden="1">
          <a:extLst>
            <a:ext uri="{FF2B5EF4-FFF2-40B4-BE49-F238E27FC236}">
              <a16:creationId xmlns:a16="http://schemas.microsoft.com/office/drawing/2014/main" id="{6FEA9361-5FFD-432E-B666-EE515A1F61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6454420" y="42538650"/>
          <a:ext cx="848412" cy="914400"/>
        </a:xfrm>
        <a:prstGeom prst="rect">
          <a:avLst/>
        </a:prstGeom>
      </xdr:spPr>
    </xdr:pic>
    <xdr:clientData/>
  </xdr:oneCellAnchor>
  <xdr:oneCellAnchor>
    <xdr:from>
      <xdr:col>1</xdr:col>
      <xdr:colOff>22860</xdr:colOff>
      <xdr:row>678</xdr:row>
      <xdr:rowOff>0</xdr:rowOff>
    </xdr:from>
    <xdr:ext cx="5943600" cy="3110484"/>
    <xdr:pic>
      <xdr:nvPicPr>
        <xdr:cNvPr id="11" name="Picture 10" hidden="1">
          <a:extLst>
            <a:ext uri="{FF2B5EF4-FFF2-40B4-BE49-F238E27FC236}">
              <a16:creationId xmlns:a16="http://schemas.microsoft.com/office/drawing/2014/main" id="{E6593B2D-DCD6-47CA-9032-BB0CE91EE81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45160" y="42538650"/>
          <a:ext cx="5943600" cy="3110484"/>
        </a:xfrm>
        <a:prstGeom prst="rect">
          <a:avLst/>
        </a:prstGeom>
      </xdr:spPr>
    </xdr:pic>
    <xdr:clientData/>
  </xdr:oneCellAnchor>
  <xdr:oneCellAnchor>
    <xdr:from>
      <xdr:col>13</xdr:col>
      <xdr:colOff>18626</xdr:colOff>
      <xdr:row>113</xdr:row>
      <xdr:rowOff>0</xdr:rowOff>
    </xdr:from>
    <xdr:ext cx="6564378" cy="3362551"/>
    <xdr:pic>
      <xdr:nvPicPr>
        <xdr:cNvPr id="19" name="value frame PNP" hidden="1">
          <a:extLst>
            <a:ext uri="{FF2B5EF4-FFF2-40B4-BE49-F238E27FC236}">
              <a16:creationId xmlns:a16="http://schemas.microsoft.com/office/drawing/2014/main" id="{A78DF0E1-A0A9-41DF-B07C-8FBA91776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8526" y="34199086"/>
          <a:ext cx="6564378" cy="3362551"/>
        </a:xfrm>
        <a:prstGeom prst="rect">
          <a:avLst/>
        </a:prstGeom>
      </xdr:spPr>
    </xdr:pic>
    <xdr:clientData/>
  </xdr:oneCellAnchor>
  <xdr:oneCellAnchor>
    <xdr:from>
      <xdr:col>14</xdr:col>
      <xdr:colOff>110067</xdr:colOff>
      <xdr:row>113</xdr:row>
      <xdr:rowOff>0</xdr:rowOff>
    </xdr:from>
    <xdr:ext cx="6184744" cy="1505336"/>
    <xdr:pic>
      <xdr:nvPicPr>
        <xdr:cNvPr id="20" name="Picture 19" hidden="1">
          <a:extLst>
            <a:ext uri="{FF2B5EF4-FFF2-40B4-BE49-F238E27FC236}">
              <a16:creationId xmlns:a16="http://schemas.microsoft.com/office/drawing/2014/main" id="{B18C3762-A45A-40B7-A2F7-5482A0A3453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8822267" y="32410400"/>
          <a:ext cx="6184744" cy="1505336"/>
        </a:xfrm>
        <a:prstGeom prst="rect">
          <a:avLst/>
        </a:prstGeom>
      </xdr:spPr>
    </xdr:pic>
    <xdr:clientData/>
  </xdr:oneCellAnchor>
  <xdr:oneCellAnchor>
    <xdr:from>
      <xdr:col>24</xdr:col>
      <xdr:colOff>231420</xdr:colOff>
      <xdr:row>113</xdr:row>
      <xdr:rowOff>0</xdr:rowOff>
    </xdr:from>
    <xdr:ext cx="871272" cy="927100"/>
    <xdr:pic>
      <xdr:nvPicPr>
        <xdr:cNvPr id="21" name="thumbs up, light green" hidden="1">
          <a:extLst>
            <a:ext uri="{FF2B5EF4-FFF2-40B4-BE49-F238E27FC236}">
              <a16:creationId xmlns:a16="http://schemas.microsoft.com/office/drawing/2014/main" id="{F279CBDE-6E35-41D6-8830-66479C326F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5166620" y="32410400"/>
          <a:ext cx="871272" cy="927100"/>
        </a:xfrm>
        <a:prstGeom prst="rect">
          <a:avLst/>
        </a:prstGeom>
      </xdr:spPr>
    </xdr:pic>
    <xdr:clientData/>
  </xdr:oneCellAnchor>
  <xdr:oneCellAnchor>
    <xdr:from>
      <xdr:col>15</xdr:col>
      <xdr:colOff>22860</xdr:colOff>
      <xdr:row>113</xdr:row>
      <xdr:rowOff>0</xdr:rowOff>
    </xdr:from>
    <xdr:ext cx="5943600" cy="3110484"/>
    <xdr:pic>
      <xdr:nvPicPr>
        <xdr:cNvPr id="22" name="Picture 21" hidden="1">
          <a:extLst>
            <a:ext uri="{FF2B5EF4-FFF2-40B4-BE49-F238E27FC236}">
              <a16:creationId xmlns:a16="http://schemas.microsoft.com/office/drawing/2014/main" id="{32A6A7E4-FA03-40BF-B55D-EFBA7748BF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9357360" y="32410400"/>
          <a:ext cx="5943600" cy="3110484"/>
        </a:xfrm>
        <a:prstGeom prst="rect">
          <a:avLst/>
        </a:prstGeom>
      </xdr:spPr>
    </xdr:pic>
    <xdr:clientData/>
  </xdr:oneCellAnchor>
  <xdr:twoCellAnchor>
    <xdr:from>
      <xdr:col>30</xdr:col>
      <xdr:colOff>514350</xdr:colOff>
      <xdr:row>1006</xdr:row>
      <xdr:rowOff>152400</xdr:rowOff>
    </xdr:from>
    <xdr:to>
      <xdr:col>36</xdr:col>
      <xdr:colOff>215900</xdr:colOff>
      <xdr:row>1028</xdr:row>
      <xdr:rowOff>120650</xdr:rowOff>
    </xdr:to>
    <xdr:sp macro="" textlink="">
      <xdr:nvSpPr>
        <xdr:cNvPr id="23" name="Text Box 1">
          <a:extLst>
            <a:ext uri="{FF2B5EF4-FFF2-40B4-BE49-F238E27FC236}">
              <a16:creationId xmlns:a16="http://schemas.microsoft.com/office/drawing/2014/main" id="{C8275C43-0562-4E5F-94EA-6CA9CDDB7C40}"/>
            </a:ext>
          </a:extLst>
        </xdr:cNvPr>
        <xdr:cNvSpPr txBox="1"/>
      </xdr:nvSpPr>
      <xdr:spPr>
        <a:xfrm>
          <a:off x="14052550" y="242506500"/>
          <a:ext cx="3435350" cy="3657600"/>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spcBef>
              <a:spcPts val="0"/>
            </a:spcBef>
            <a:spcAft>
              <a:spcPts val="0"/>
            </a:spcAft>
          </a:pPr>
          <a:r>
            <a:rPr lang="en-US" sz="3600" spc="180">
              <a:gradFill>
                <a:gsLst>
                  <a:gs pos="0">
                    <a:srgbClr val="006D2A"/>
                  </a:gs>
                  <a:gs pos="50000">
                    <a:srgbClr val="009E41"/>
                  </a:gs>
                  <a:gs pos="100000">
                    <a:srgbClr val="00BD4F"/>
                  </a:gs>
                </a:gsLst>
                <a:lin ang="16200000" scaled="0"/>
              </a:gradFill>
              <a:effectLst>
                <a:outerShdw blurRad="63500" dist="50800" dir="5400000" sx="0" sy="0">
                  <a:srgbClr val="000000">
                    <a:alpha val="50000"/>
                  </a:srgbClr>
                </a:outerShdw>
              </a:effectLst>
              <a:latin typeface="Franklin Gothic Heavy" panose="020B0903020102020204" pitchFamily="34" charset="0"/>
              <a:ea typeface="Times New Roman" panose="02020603050405020304" pitchFamily="18" charset="0"/>
              <a:cs typeface="Times New Roman" panose="02020603050405020304" pitchFamily="18" charset="0"/>
            </a:rPr>
            <a:t>INVITATION</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20">
              <a:effectLst/>
              <a:latin typeface="Cambria Math" panose="02040503050406030204" pitchFamily="18" charset="0"/>
              <a:ea typeface="Times New Roman" panose="02020603050405020304" pitchFamily="18" charset="0"/>
              <a:cs typeface="Times New Roman" panose="02020603050405020304" pitchFamily="18" charset="0"/>
            </a:rPr>
            <a:t>You are invited to benefit from </a:t>
          </a:r>
          <a:r>
            <a:rPr lang="en-US" sz="1000" b="1" spc="-20">
              <a:effectLst/>
              <a:latin typeface="Cambria Math" panose="02040503050406030204" pitchFamily="18" charset="0"/>
              <a:ea typeface="Times New Roman" panose="02020603050405020304" pitchFamily="18" charset="0"/>
              <a:cs typeface="Times New Roman" panose="02020603050405020304" pitchFamily="18" charset="0"/>
            </a:rPr>
            <a:t>need-response</a:t>
          </a:r>
          <a:r>
            <a:rPr lang="en-US" sz="1000" spc="-20">
              <a:effectLst/>
              <a:latin typeface="Cambria Math" panose="02040503050406030204" pitchFamily="18" charset="0"/>
              <a:ea typeface="Times New Roman" panose="02020603050405020304" pitchFamily="18" charset="0"/>
              <a:cs typeface="Times New Roman" panose="02020603050405020304" pitchFamily="18" charset="0"/>
            </a:rPr>
            <a:t>, which</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000" spc="-10">
              <a:effectLst/>
              <a:latin typeface="Cambria Math" panose="02040503050406030204" pitchFamily="18" charset="0"/>
              <a:ea typeface="Times New Roman" panose="02020603050405020304" pitchFamily="18" charset="0"/>
              <a:cs typeface="Times New Roman" panose="02020603050405020304" pitchFamily="18" charset="0"/>
            </a:rPr>
            <a:t>is a new professional service for resolving needs. All</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000" spc="-20">
              <a:effectLst/>
              <a:latin typeface="Cambria Math" panose="02040503050406030204" pitchFamily="18" charset="0"/>
              <a:ea typeface="Times New Roman" panose="02020603050405020304" pitchFamily="18" charset="0"/>
              <a:cs typeface="Times New Roman" panose="02020603050405020304" pitchFamily="18" charset="0"/>
            </a:rPr>
            <a:t>other institutions focus more on relieving pain of our</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unmet needs, which risks leaving us in more pain.</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Only </a:t>
          </a:r>
          <a:r>
            <a:rPr lang="en-US" sz="1000" b="1">
              <a:effectLst/>
              <a:latin typeface="Cambria Math" panose="02040503050406030204" pitchFamily="18" charset="0"/>
              <a:ea typeface="Times New Roman" panose="02020603050405020304" pitchFamily="18" charset="0"/>
              <a:cs typeface="Times New Roman" panose="02020603050405020304" pitchFamily="18" charset="0"/>
            </a:rPr>
            <a:t>need-response</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aims to fully resolve needs to remove cause for pain. This can bring out more of our potential for </a:t>
          </a:r>
          <a:r>
            <a:rPr lang="en-US" sz="1000" i="1">
              <a:effectLst/>
              <a:latin typeface="Cambria Math" panose="02040503050406030204" pitchFamily="18" charset="0"/>
              <a:ea typeface="Times New Roman" panose="02020603050405020304" pitchFamily="18" charset="0"/>
              <a:cs typeface="Times New Roman" panose="02020603050405020304" pitchFamily="18" charset="0"/>
            </a:rPr>
            <a:t>social love</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or mutual respect for each other. </a:t>
          </a:r>
          <a:r>
            <a:rPr lang="en-US" sz="1000" b="1">
              <a:effectLst/>
              <a:latin typeface="Cambria Math" panose="02040503050406030204" pitchFamily="18" charset="0"/>
              <a:ea typeface="Times New Roman" panose="02020603050405020304" pitchFamily="18" charset="0"/>
              <a:cs typeface="Times New Roman" panose="02020603050405020304" pitchFamily="18" charset="0"/>
            </a:rPr>
            <a:t>Need-response</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encourages me to now </a:t>
          </a:r>
          <a:r>
            <a:rPr lang="en-US" sz="1000" spc="30">
              <a:effectLst/>
              <a:latin typeface="Cambria Math" panose="02040503050406030204" pitchFamily="18" charset="0"/>
              <a:ea typeface="Times New Roman" panose="02020603050405020304" pitchFamily="18" charset="0"/>
              <a:cs typeface="Times New Roman" panose="02020603050405020304" pitchFamily="18" charset="0"/>
            </a:rPr>
            <a:t>demonstrate my loving respect for your stated</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needs.</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342900" marR="342900" algn="ctr">
            <a:spcBef>
              <a:spcPts val="0"/>
            </a:spcBef>
            <a:spcAft>
              <a:spcPts val="0"/>
            </a:spcAft>
          </a:pPr>
          <a:r>
            <a:rPr lang="en-US" sz="1050" b="1">
              <a:effectLst/>
              <a:latin typeface="Franklin Gothic Book" panose="020B0503020102020204" pitchFamily="34" charset="0"/>
              <a:ea typeface="Times New Roman" panose="02020603050405020304" pitchFamily="18" charset="0"/>
              <a:cs typeface="Times New Roman" panose="02020603050405020304" pitchFamily="18" charset="0"/>
            </a:rPr>
            <a:t>Is there anything I can do to improve how I respect you and your needs?</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10">
              <a:effectLst/>
              <a:latin typeface="Cambria Math" panose="02040503050406030204" pitchFamily="18" charset="0"/>
              <a:ea typeface="Times New Roman" panose="02020603050405020304" pitchFamily="18" charset="0"/>
              <a:cs typeface="Times New Roman" panose="02020603050405020304" pitchFamily="18" charset="0"/>
            </a:rPr>
            <a:t>I will await your response before I express how I </a:t>
          </a:r>
          <a:r>
            <a:rPr lang="en-US" sz="1000" spc="-10">
              <a:effectLst/>
              <a:latin typeface="Cambria Math" panose="02040503050406030204" pitchFamily="18" charset="0"/>
              <a:ea typeface="Times New Roman" panose="02020603050405020304" pitchFamily="18" charset="0"/>
              <a:cs typeface="Times New Roman" panose="02020603050405020304" pitchFamily="18" charset="0"/>
            </a:rPr>
            <a:t>think you can improve your respect for me and my</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needs, unless you prefer I express that now.”</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clientData/>
  </xdr:twoCellAnchor>
  <xdr:twoCellAnchor>
    <xdr:from>
      <xdr:col>2</xdr:col>
      <xdr:colOff>184150</xdr:colOff>
      <xdr:row>999</xdr:row>
      <xdr:rowOff>88900</xdr:rowOff>
    </xdr:from>
    <xdr:to>
      <xdr:col>17</xdr:col>
      <xdr:colOff>419100</xdr:colOff>
      <xdr:row>1003</xdr:row>
      <xdr:rowOff>0</xdr:rowOff>
    </xdr:to>
    <xdr:sp macro="" textlink="">
      <xdr:nvSpPr>
        <xdr:cNvPr id="37" name="#1" hidden="1">
          <a:extLst>
            <a:ext uri="{FF2B5EF4-FFF2-40B4-BE49-F238E27FC236}">
              <a16:creationId xmlns:a16="http://schemas.microsoft.com/office/drawing/2014/main" id="{9C1FA2E9-C3BB-44E8-9FC9-12C12310C784}"/>
            </a:ext>
          </a:extLst>
        </xdr:cNvPr>
        <xdr:cNvSpPr txBox="1"/>
      </xdr:nvSpPr>
      <xdr:spPr>
        <a:xfrm>
          <a:off x="1428750" y="130651250"/>
          <a:ext cx="9569450" cy="717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twoCellAnchor>
    <xdr:from>
      <xdr:col>2</xdr:col>
      <xdr:colOff>336550</xdr:colOff>
      <xdr:row>1000</xdr:row>
      <xdr:rowOff>76200</xdr:rowOff>
    </xdr:from>
    <xdr:to>
      <xdr:col>18</xdr:col>
      <xdr:colOff>57150</xdr:colOff>
      <xdr:row>1003</xdr:row>
      <xdr:rowOff>0</xdr:rowOff>
    </xdr:to>
    <xdr:sp macro="" textlink="">
      <xdr:nvSpPr>
        <xdr:cNvPr id="38" name="#2" hidden="1">
          <a:extLst>
            <a:ext uri="{FF2B5EF4-FFF2-40B4-BE49-F238E27FC236}">
              <a16:creationId xmlns:a16="http://schemas.microsoft.com/office/drawing/2014/main" id="{FFA12D0F-E6A5-4FB5-B4FB-F7631C38227E}"/>
            </a:ext>
          </a:extLst>
        </xdr:cNvPr>
        <xdr:cNvSpPr txBox="1"/>
      </xdr:nvSpPr>
      <xdr:spPr>
        <a:xfrm>
          <a:off x="1581150" y="130822700"/>
          <a:ext cx="967740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someone residing in the</a:t>
          </a:r>
          <a:r>
            <a:rPr lang="en-US" sz="1100" baseline="0"/>
            <a:t> U.S., you can launch your own wellness campaign under the jurisdiction of U.S. laws.</a:t>
          </a:r>
        </a:p>
        <a:p>
          <a:r>
            <a:rPr lang="en-US" sz="1100" baseline="0"/>
            <a:t>As someone residing outside of the U.S., we are not yet ready to host a wellness campaign under a different jurisdiction.</a:t>
          </a:r>
          <a:endParaRPr lang="en-US" sz="1100"/>
        </a:p>
      </xdr:txBody>
    </xdr:sp>
    <xdr:clientData/>
  </xdr:twoCellAnchor>
  <xdr:twoCellAnchor>
    <xdr:from>
      <xdr:col>2</xdr:col>
      <xdr:colOff>488950</xdr:colOff>
      <xdr:row>1001</xdr:row>
      <xdr:rowOff>57150</xdr:rowOff>
    </xdr:from>
    <xdr:to>
      <xdr:col>21</xdr:col>
      <xdr:colOff>152400</xdr:colOff>
      <xdr:row>1003</xdr:row>
      <xdr:rowOff>0</xdr:rowOff>
    </xdr:to>
    <xdr:sp macro="" textlink="">
      <xdr:nvSpPr>
        <xdr:cNvPr id="39" name="#3" hidden="1">
          <a:extLst>
            <a:ext uri="{FF2B5EF4-FFF2-40B4-BE49-F238E27FC236}">
              <a16:creationId xmlns:a16="http://schemas.microsoft.com/office/drawing/2014/main" id="{703B40B8-F211-4946-9FBA-0DA6956B08CB}"/>
            </a:ext>
          </a:extLst>
        </xdr:cNvPr>
        <xdr:cNvSpPr txBox="1"/>
      </xdr:nvSpPr>
      <xdr:spPr>
        <a:xfrm>
          <a:off x="1733550" y="130987800"/>
          <a:ext cx="11487150" cy="53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someone fluent in English</a:t>
          </a:r>
          <a:r>
            <a:rPr lang="en-US" sz="1100" baseline="0"/>
            <a:t>, you can launch your own wellness campaign as it's currently the platform's standard language.</a:t>
          </a:r>
        </a:p>
        <a:p>
          <a:r>
            <a:rPr lang="en-US" sz="1100" baseline="0"/>
            <a:t>As someone not yet fluent in English, and we're not yet multi-language ready, we recommend a proxy fluent in English to lead your wellness campaign.</a:t>
          </a:r>
          <a:endParaRPr lang="en-US" sz="1100"/>
        </a:p>
      </xdr:txBody>
    </xdr:sp>
    <xdr:clientData/>
  </xdr:twoCellAnchor>
  <xdr:twoCellAnchor>
    <xdr:from>
      <xdr:col>3</xdr:col>
      <xdr:colOff>127000</xdr:colOff>
      <xdr:row>1002</xdr:row>
      <xdr:rowOff>38100</xdr:rowOff>
    </xdr:from>
    <xdr:to>
      <xdr:col>18</xdr:col>
      <xdr:colOff>431800</xdr:colOff>
      <xdr:row>1003</xdr:row>
      <xdr:rowOff>0</xdr:rowOff>
    </xdr:to>
    <xdr:sp macro="" textlink="">
      <xdr:nvSpPr>
        <xdr:cNvPr id="40" name="#4" hidden="1">
          <a:extLst>
            <a:ext uri="{FF2B5EF4-FFF2-40B4-BE49-F238E27FC236}">
              <a16:creationId xmlns:a16="http://schemas.microsoft.com/office/drawing/2014/main" id="{2391A4AB-0E47-4581-9A35-1B291A8ECD73}"/>
            </a:ext>
          </a:extLst>
        </xdr:cNvPr>
        <xdr:cNvSpPr txBox="1"/>
      </xdr:nvSpPr>
      <xdr:spPr>
        <a:xfrm>
          <a:off x="1993900" y="131152900"/>
          <a:ext cx="9639300" cy="54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someone currently</a:t>
          </a:r>
          <a:r>
            <a:rPr lang="en-US" sz="1100" baseline="0"/>
            <a:t> </a:t>
          </a:r>
          <a:r>
            <a:rPr lang="en-US" sz="1100"/>
            <a:t>free of diagnosed</a:t>
          </a:r>
          <a:r>
            <a:rPr lang="en-US" sz="1100" baseline="0"/>
            <a:t> personality disorders, you can launch your own wellness campaign.</a:t>
          </a:r>
        </a:p>
        <a:p>
          <a:r>
            <a:rPr lang="en-US" sz="1100" baseline="0"/>
            <a:t>As someone presenting any kind of personality disorder, we require any wellness campaign run by your trusted proxy.</a:t>
          </a:r>
          <a:endParaRPr lang="en-US" sz="1100"/>
        </a:p>
      </xdr:txBody>
    </xdr:sp>
    <xdr:clientData/>
  </xdr:twoCellAnchor>
  <xdr:twoCellAnchor>
    <xdr:from>
      <xdr:col>28</xdr:col>
      <xdr:colOff>57150</xdr:colOff>
      <xdr:row>1028</xdr:row>
      <xdr:rowOff>139700</xdr:rowOff>
    </xdr:from>
    <xdr:to>
      <xdr:col>37</xdr:col>
      <xdr:colOff>393700</xdr:colOff>
      <xdr:row>1032</xdr:row>
      <xdr:rowOff>12700</xdr:rowOff>
    </xdr:to>
    <xdr:sp macro="" textlink="">
      <xdr:nvSpPr>
        <xdr:cNvPr id="51" name="TextBox 50">
          <a:extLst>
            <a:ext uri="{FF2B5EF4-FFF2-40B4-BE49-F238E27FC236}">
              <a16:creationId xmlns:a16="http://schemas.microsoft.com/office/drawing/2014/main" id="{10E4C063-A167-4DDB-BAFA-31853626458C}"/>
            </a:ext>
          </a:extLst>
        </xdr:cNvPr>
        <xdr:cNvSpPr txBox="1"/>
      </xdr:nvSpPr>
      <xdr:spPr>
        <a:xfrm>
          <a:off x="12858750" y="2228272150"/>
          <a:ext cx="542925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Reply to all ten items above to see</a:t>
          </a:r>
          <a:r>
            <a:rPr lang="en-US" sz="1100" baseline="0"/>
            <a:t> your self-assessment score here.</a:t>
          </a:r>
        </a:p>
        <a:p>
          <a:r>
            <a:rPr lang="en-US" sz="1100" baseline="0"/>
            <a:t>Rate as many contacts above to get a reliable responsiveness score.</a:t>
          </a:r>
          <a:endParaRPr lang="en-US" sz="1100"/>
        </a:p>
      </xdr:txBody>
    </xdr:sp>
    <xdr:clientData/>
  </xdr:twoCellAnchor>
  <xdr:oneCellAnchor>
    <xdr:from>
      <xdr:col>15</xdr:col>
      <xdr:colOff>165100</xdr:colOff>
      <xdr:row>113</xdr:row>
      <xdr:rowOff>0</xdr:rowOff>
    </xdr:from>
    <xdr:ext cx="2377447" cy="5852160"/>
    <xdr:pic>
      <xdr:nvPicPr>
        <xdr:cNvPr id="52" name="INVITATON meme" hidden="1">
          <a:extLst>
            <a:ext uri="{FF2B5EF4-FFF2-40B4-BE49-F238E27FC236}">
              <a16:creationId xmlns:a16="http://schemas.microsoft.com/office/drawing/2014/main" id="{AA0229CB-2DEC-4C96-BF39-716891FC9B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99600" y="14916150"/>
          <a:ext cx="2377447" cy="5852160"/>
        </a:xfrm>
        <a:prstGeom prst="rect">
          <a:avLst/>
        </a:prstGeom>
      </xdr:spPr>
    </xdr:pic>
    <xdr:clientData/>
  </xdr:oneCellAnchor>
  <xdr:twoCellAnchor>
    <xdr:from>
      <xdr:col>33</xdr:col>
      <xdr:colOff>552450</xdr:colOff>
      <xdr:row>166</xdr:row>
      <xdr:rowOff>114300</xdr:rowOff>
    </xdr:from>
    <xdr:to>
      <xdr:col>36</xdr:col>
      <xdr:colOff>133350</xdr:colOff>
      <xdr:row>176</xdr:row>
      <xdr:rowOff>482600</xdr:rowOff>
    </xdr:to>
    <xdr:sp macro="" textlink="">
      <xdr:nvSpPr>
        <xdr:cNvPr id="1032" name="TextBox 1031">
          <a:extLst>
            <a:ext uri="{FF2B5EF4-FFF2-40B4-BE49-F238E27FC236}">
              <a16:creationId xmlns:a16="http://schemas.microsoft.com/office/drawing/2014/main" id="{01F50AF7-34B3-4C9C-B7D3-7EE993002249}"/>
            </a:ext>
          </a:extLst>
        </xdr:cNvPr>
        <xdr:cNvSpPr txBox="1"/>
      </xdr:nvSpPr>
      <xdr:spPr>
        <a:xfrm>
          <a:off x="15957550" y="16408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173</xdr:row>
      <xdr:rowOff>107950</xdr:rowOff>
    </xdr:from>
    <xdr:to>
      <xdr:col>37</xdr:col>
      <xdr:colOff>44450</xdr:colOff>
      <xdr:row>176</xdr:row>
      <xdr:rowOff>101600</xdr:rowOff>
    </xdr:to>
    <xdr:sp macro="" textlink="">
      <xdr:nvSpPr>
        <xdr:cNvPr id="1033" name="Text Box 23">
          <a:extLst>
            <a:ext uri="{FF2B5EF4-FFF2-40B4-BE49-F238E27FC236}">
              <a16:creationId xmlns:a16="http://schemas.microsoft.com/office/drawing/2014/main" id="{A017918C-5E3E-43CF-9E36-54916E6D28AC}"/>
            </a:ext>
          </a:extLst>
        </xdr:cNvPr>
        <xdr:cNvSpPr txBox="1">
          <a:spLocks noChangeArrowheads="1"/>
        </xdr:cNvSpPr>
      </xdr:nvSpPr>
      <xdr:spPr bwMode="auto">
        <a:xfrm>
          <a:off x="15570200" y="18307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166</xdr:row>
      <xdr:rowOff>120650</xdr:rowOff>
    </xdr:from>
    <xdr:to>
      <xdr:col>39</xdr:col>
      <xdr:colOff>127000</xdr:colOff>
      <xdr:row>176</xdr:row>
      <xdr:rowOff>355600</xdr:rowOff>
    </xdr:to>
    <xdr:sp macro="" textlink="">
      <xdr:nvSpPr>
        <xdr:cNvPr id="1034" name="Text Box 23">
          <a:extLst>
            <a:ext uri="{FF2B5EF4-FFF2-40B4-BE49-F238E27FC236}">
              <a16:creationId xmlns:a16="http://schemas.microsoft.com/office/drawing/2014/main" id="{53D3BD42-A2EE-4B00-BE1F-88AE8A562FA5}"/>
            </a:ext>
          </a:extLst>
        </xdr:cNvPr>
        <xdr:cNvSpPr txBox="1">
          <a:spLocks noChangeArrowheads="1"/>
        </xdr:cNvSpPr>
      </xdr:nvSpPr>
      <xdr:spPr bwMode="auto">
        <a:xfrm>
          <a:off x="17437100" y="16414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190</xdr:row>
      <xdr:rowOff>114300</xdr:rowOff>
    </xdr:from>
    <xdr:to>
      <xdr:col>36</xdr:col>
      <xdr:colOff>133350</xdr:colOff>
      <xdr:row>200</xdr:row>
      <xdr:rowOff>482600</xdr:rowOff>
    </xdr:to>
    <xdr:sp macro="" textlink="">
      <xdr:nvSpPr>
        <xdr:cNvPr id="1040" name="TextBox 1039">
          <a:extLst>
            <a:ext uri="{FF2B5EF4-FFF2-40B4-BE49-F238E27FC236}">
              <a16:creationId xmlns:a16="http://schemas.microsoft.com/office/drawing/2014/main" id="{668A655A-AEB9-43D3-9E51-1A962AF8744A}"/>
            </a:ext>
          </a:extLst>
        </xdr:cNvPr>
        <xdr:cNvSpPr txBox="1"/>
      </xdr:nvSpPr>
      <xdr:spPr>
        <a:xfrm>
          <a:off x="15957550" y="24917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197</xdr:row>
      <xdr:rowOff>107950</xdr:rowOff>
    </xdr:from>
    <xdr:to>
      <xdr:col>37</xdr:col>
      <xdr:colOff>44450</xdr:colOff>
      <xdr:row>200</xdr:row>
      <xdr:rowOff>101600</xdr:rowOff>
    </xdr:to>
    <xdr:sp macro="" textlink="">
      <xdr:nvSpPr>
        <xdr:cNvPr id="1041" name="Text Box 23">
          <a:extLst>
            <a:ext uri="{FF2B5EF4-FFF2-40B4-BE49-F238E27FC236}">
              <a16:creationId xmlns:a16="http://schemas.microsoft.com/office/drawing/2014/main" id="{96ED1540-72D4-43DF-AFB0-2C717F9CC72D}"/>
            </a:ext>
          </a:extLst>
        </xdr:cNvPr>
        <xdr:cNvSpPr txBox="1">
          <a:spLocks noChangeArrowheads="1"/>
        </xdr:cNvSpPr>
      </xdr:nvSpPr>
      <xdr:spPr bwMode="auto">
        <a:xfrm>
          <a:off x="15570200" y="26816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190</xdr:row>
      <xdr:rowOff>120650</xdr:rowOff>
    </xdr:from>
    <xdr:to>
      <xdr:col>39</xdr:col>
      <xdr:colOff>127000</xdr:colOff>
      <xdr:row>200</xdr:row>
      <xdr:rowOff>355600</xdr:rowOff>
    </xdr:to>
    <xdr:sp macro="" textlink="">
      <xdr:nvSpPr>
        <xdr:cNvPr id="1042" name="Text Box 23">
          <a:extLst>
            <a:ext uri="{FF2B5EF4-FFF2-40B4-BE49-F238E27FC236}">
              <a16:creationId xmlns:a16="http://schemas.microsoft.com/office/drawing/2014/main" id="{BB256DEA-AD97-45E4-BD63-0B3F4CE677AC}"/>
            </a:ext>
          </a:extLst>
        </xdr:cNvPr>
        <xdr:cNvSpPr txBox="1">
          <a:spLocks noChangeArrowheads="1"/>
        </xdr:cNvSpPr>
      </xdr:nvSpPr>
      <xdr:spPr bwMode="auto">
        <a:xfrm>
          <a:off x="17437100" y="24923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214</xdr:row>
      <xdr:rowOff>114300</xdr:rowOff>
    </xdr:from>
    <xdr:to>
      <xdr:col>36</xdr:col>
      <xdr:colOff>133350</xdr:colOff>
      <xdr:row>224</xdr:row>
      <xdr:rowOff>482600</xdr:rowOff>
    </xdr:to>
    <xdr:sp macro="" textlink="">
      <xdr:nvSpPr>
        <xdr:cNvPr id="1044" name="TextBox 1043">
          <a:extLst>
            <a:ext uri="{FF2B5EF4-FFF2-40B4-BE49-F238E27FC236}">
              <a16:creationId xmlns:a16="http://schemas.microsoft.com/office/drawing/2014/main" id="{85595421-9541-43C4-AE4E-78E54D412F16}"/>
            </a:ext>
          </a:extLst>
        </xdr:cNvPr>
        <xdr:cNvSpPr txBox="1"/>
      </xdr:nvSpPr>
      <xdr:spPr>
        <a:xfrm>
          <a:off x="15957550" y="33426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221</xdr:row>
      <xdr:rowOff>107950</xdr:rowOff>
    </xdr:from>
    <xdr:to>
      <xdr:col>37</xdr:col>
      <xdr:colOff>44450</xdr:colOff>
      <xdr:row>224</xdr:row>
      <xdr:rowOff>101600</xdr:rowOff>
    </xdr:to>
    <xdr:sp macro="" textlink="">
      <xdr:nvSpPr>
        <xdr:cNvPr id="1045" name="Text Box 23">
          <a:extLst>
            <a:ext uri="{FF2B5EF4-FFF2-40B4-BE49-F238E27FC236}">
              <a16:creationId xmlns:a16="http://schemas.microsoft.com/office/drawing/2014/main" id="{C86C901A-94F8-4815-869D-A35E54B291C6}"/>
            </a:ext>
          </a:extLst>
        </xdr:cNvPr>
        <xdr:cNvSpPr txBox="1">
          <a:spLocks noChangeArrowheads="1"/>
        </xdr:cNvSpPr>
      </xdr:nvSpPr>
      <xdr:spPr bwMode="auto">
        <a:xfrm>
          <a:off x="15570200" y="35325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214</xdr:row>
      <xdr:rowOff>120650</xdr:rowOff>
    </xdr:from>
    <xdr:to>
      <xdr:col>39</xdr:col>
      <xdr:colOff>127000</xdr:colOff>
      <xdr:row>224</xdr:row>
      <xdr:rowOff>355600</xdr:rowOff>
    </xdr:to>
    <xdr:sp macro="" textlink="">
      <xdr:nvSpPr>
        <xdr:cNvPr id="1046" name="Text Box 23">
          <a:extLst>
            <a:ext uri="{FF2B5EF4-FFF2-40B4-BE49-F238E27FC236}">
              <a16:creationId xmlns:a16="http://schemas.microsoft.com/office/drawing/2014/main" id="{FA53EE9A-C972-483C-9F28-23F4F81968AA}"/>
            </a:ext>
          </a:extLst>
        </xdr:cNvPr>
        <xdr:cNvSpPr txBox="1">
          <a:spLocks noChangeArrowheads="1"/>
        </xdr:cNvSpPr>
      </xdr:nvSpPr>
      <xdr:spPr bwMode="auto">
        <a:xfrm>
          <a:off x="17437100" y="33432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editAs="oneCell">
    <xdr:from>
      <xdr:col>1</xdr:col>
      <xdr:colOff>57148</xdr:colOff>
      <xdr:row>9</xdr:row>
      <xdr:rowOff>50801</xdr:rowOff>
    </xdr:from>
    <xdr:to>
      <xdr:col>3</xdr:col>
      <xdr:colOff>335278</xdr:colOff>
      <xdr:row>13</xdr:row>
      <xdr:rowOff>130827</xdr:rowOff>
    </xdr:to>
    <xdr:pic>
      <xdr:nvPicPr>
        <xdr:cNvPr id="1049" name="Picture 1048">
          <a:extLst>
            <a:ext uri="{FF2B5EF4-FFF2-40B4-BE49-F238E27FC236}">
              <a16:creationId xmlns:a16="http://schemas.microsoft.com/office/drawing/2014/main" id="{D36D68BF-1F7C-5584-34D4-8B6F68FCEE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48" y="4152901"/>
          <a:ext cx="1097280" cy="1096026"/>
        </a:xfrm>
        <a:prstGeom prst="rect">
          <a:avLst/>
        </a:prstGeom>
      </xdr:spPr>
    </xdr:pic>
    <xdr:clientData/>
  </xdr:twoCellAnchor>
  <xdr:twoCellAnchor>
    <xdr:from>
      <xdr:col>33</xdr:col>
      <xdr:colOff>552450</xdr:colOff>
      <xdr:row>238</xdr:row>
      <xdr:rowOff>114300</xdr:rowOff>
    </xdr:from>
    <xdr:to>
      <xdr:col>36</xdr:col>
      <xdr:colOff>133350</xdr:colOff>
      <xdr:row>248</xdr:row>
      <xdr:rowOff>482600</xdr:rowOff>
    </xdr:to>
    <xdr:sp macro="" textlink="">
      <xdr:nvSpPr>
        <xdr:cNvPr id="15" name="TextBox 14">
          <a:extLst>
            <a:ext uri="{FF2B5EF4-FFF2-40B4-BE49-F238E27FC236}">
              <a16:creationId xmlns:a16="http://schemas.microsoft.com/office/drawing/2014/main" id="{AE0DF4DC-E46F-4511-BC6F-58C642A946F9}"/>
            </a:ext>
          </a:extLst>
        </xdr:cNvPr>
        <xdr:cNvSpPr txBox="1"/>
      </xdr:nvSpPr>
      <xdr:spPr>
        <a:xfrm>
          <a:off x="15957550" y="41935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245</xdr:row>
      <xdr:rowOff>107950</xdr:rowOff>
    </xdr:from>
    <xdr:to>
      <xdr:col>37</xdr:col>
      <xdr:colOff>44450</xdr:colOff>
      <xdr:row>248</xdr:row>
      <xdr:rowOff>101600</xdr:rowOff>
    </xdr:to>
    <xdr:sp macro="" textlink="">
      <xdr:nvSpPr>
        <xdr:cNvPr id="16" name="Text Box 23">
          <a:extLst>
            <a:ext uri="{FF2B5EF4-FFF2-40B4-BE49-F238E27FC236}">
              <a16:creationId xmlns:a16="http://schemas.microsoft.com/office/drawing/2014/main" id="{3D83CE8E-DB31-4985-A7A1-DBA6CAF051AD}"/>
            </a:ext>
          </a:extLst>
        </xdr:cNvPr>
        <xdr:cNvSpPr txBox="1">
          <a:spLocks noChangeArrowheads="1"/>
        </xdr:cNvSpPr>
      </xdr:nvSpPr>
      <xdr:spPr bwMode="auto">
        <a:xfrm>
          <a:off x="15570200" y="43834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238</xdr:row>
      <xdr:rowOff>120650</xdr:rowOff>
    </xdr:from>
    <xdr:to>
      <xdr:col>39</xdr:col>
      <xdr:colOff>127000</xdr:colOff>
      <xdr:row>248</xdr:row>
      <xdr:rowOff>355600</xdr:rowOff>
    </xdr:to>
    <xdr:sp macro="" textlink="">
      <xdr:nvSpPr>
        <xdr:cNvPr id="17" name="Text Box 23">
          <a:extLst>
            <a:ext uri="{FF2B5EF4-FFF2-40B4-BE49-F238E27FC236}">
              <a16:creationId xmlns:a16="http://schemas.microsoft.com/office/drawing/2014/main" id="{0E10D9BD-4780-4513-9491-8BEA9EB5D669}"/>
            </a:ext>
          </a:extLst>
        </xdr:cNvPr>
        <xdr:cNvSpPr txBox="1">
          <a:spLocks noChangeArrowheads="1"/>
        </xdr:cNvSpPr>
      </xdr:nvSpPr>
      <xdr:spPr bwMode="auto">
        <a:xfrm>
          <a:off x="17437100" y="41941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262</xdr:row>
      <xdr:rowOff>114300</xdr:rowOff>
    </xdr:from>
    <xdr:to>
      <xdr:col>36</xdr:col>
      <xdr:colOff>133350</xdr:colOff>
      <xdr:row>272</xdr:row>
      <xdr:rowOff>482600</xdr:rowOff>
    </xdr:to>
    <xdr:sp macro="" textlink="">
      <xdr:nvSpPr>
        <xdr:cNvPr id="18" name="TextBox 17">
          <a:extLst>
            <a:ext uri="{FF2B5EF4-FFF2-40B4-BE49-F238E27FC236}">
              <a16:creationId xmlns:a16="http://schemas.microsoft.com/office/drawing/2014/main" id="{E654965C-FBBC-4161-BC95-609D971B7A83}"/>
            </a:ext>
          </a:extLst>
        </xdr:cNvPr>
        <xdr:cNvSpPr txBox="1"/>
      </xdr:nvSpPr>
      <xdr:spPr>
        <a:xfrm>
          <a:off x="15957550" y="41935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269</xdr:row>
      <xdr:rowOff>107950</xdr:rowOff>
    </xdr:from>
    <xdr:to>
      <xdr:col>37</xdr:col>
      <xdr:colOff>44450</xdr:colOff>
      <xdr:row>272</xdr:row>
      <xdr:rowOff>101600</xdr:rowOff>
    </xdr:to>
    <xdr:sp macro="" textlink="">
      <xdr:nvSpPr>
        <xdr:cNvPr id="24" name="Text Box 23">
          <a:extLst>
            <a:ext uri="{FF2B5EF4-FFF2-40B4-BE49-F238E27FC236}">
              <a16:creationId xmlns:a16="http://schemas.microsoft.com/office/drawing/2014/main" id="{6D0040C8-EE7D-48BC-8F41-BDC1F2D3CF29}"/>
            </a:ext>
          </a:extLst>
        </xdr:cNvPr>
        <xdr:cNvSpPr txBox="1">
          <a:spLocks noChangeArrowheads="1"/>
        </xdr:cNvSpPr>
      </xdr:nvSpPr>
      <xdr:spPr bwMode="auto">
        <a:xfrm>
          <a:off x="15570200" y="43834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262</xdr:row>
      <xdr:rowOff>120650</xdr:rowOff>
    </xdr:from>
    <xdr:to>
      <xdr:col>39</xdr:col>
      <xdr:colOff>127000</xdr:colOff>
      <xdr:row>272</xdr:row>
      <xdr:rowOff>355600</xdr:rowOff>
    </xdr:to>
    <xdr:sp macro="" textlink="">
      <xdr:nvSpPr>
        <xdr:cNvPr id="25" name="Text Box 23">
          <a:extLst>
            <a:ext uri="{FF2B5EF4-FFF2-40B4-BE49-F238E27FC236}">
              <a16:creationId xmlns:a16="http://schemas.microsoft.com/office/drawing/2014/main" id="{B9B9C89F-326C-4584-85DD-9B940A5FBB48}"/>
            </a:ext>
          </a:extLst>
        </xdr:cNvPr>
        <xdr:cNvSpPr txBox="1">
          <a:spLocks noChangeArrowheads="1"/>
        </xdr:cNvSpPr>
      </xdr:nvSpPr>
      <xdr:spPr bwMode="auto">
        <a:xfrm>
          <a:off x="17437100" y="41941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286</xdr:row>
      <xdr:rowOff>114300</xdr:rowOff>
    </xdr:from>
    <xdr:to>
      <xdr:col>36</xdr:col>
      <xdr:colOff>133350</xdr:colOff>
      <xdr:row>296</xdr:row>
      <xdr:rowOff>482600</xdr:rowOff>
    </xdr:to>
    <xdr:sp macro="" textlink="">
      <xdr:nvSpPr>
        <xdr:cNvPr id="26" name="TextBox 25">
          <a:extLst>
            <a:ext uri="{FF2B5EF4-FFF2-40B4-BE49-F238E27FC236}">
              <a16:creationId xmlns:a16="http://schemas.microsoft.com/office/drawing/2014/main" id="{9454423B-52DE-4247-8133-74B86E29C574}"/>
            </a:ext>
          </a:extLst>
        </xdr:cNvPr>
        <xdr:cNvSpPr txBox="1"/>
      </xdr:nvSpPr>
      <xdr:spPr>
        <a:xfrm>
          <a:off x="15957550" y="41935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293</xdr:row>
      <xdr:rowOff>107950</xdr:rowOff>
    </xdr:from>
    <xdr:to>
      <xdr:col>37</xdr:col>
      <xdr:colOff>44450</xdr:colOff>
      <xdr:row>296</xdr:row>
      <xdr:rowOff>101600</xdr:rowOff>
    </xdr:to>
    <xdr:sp macro="" textlink="">
      <xdr:nvSpPr>
        <xdr:cNvPr id="27" name="Text Box 23">
          <a:extLst>
            <a:ext uri="{FF2B5EF4-FFF2-40B4-BE49-F238E27FC236}">
              <a16:creationId xmlns:a16="http://schemas.microsoft.com/office/drawing/2014/main" id="{02AA3851-8C23-4E47-8B59-05F0D858C8AD}"/>
            </a:ext>
          </a:extLst>
        </xdr:cNvPr>
        <xdr:cNvSpPr txBox="1">
          <a:spLocks noChangeArrowheads="1"/>
        </xdr:cNvSpPr>
      </xdr:nvSpPr>
      <xdr:spPr bwMode="auto">
        <a:xfrm>
          <a:off x="15570200" y="43834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286</xdr:row>
      <xdr:rowOff>120650</xdr:rowOff>
    </xdr:from>
    <xdr:to>
      <xdr:col>39</xdr:col>
      <xdr:colOff>127000</xdr:colOff>
      <xdr:row>296</xdr:row>
      <xdr:rowOff>355600</xdr:rowOff>
    </xdr:to>
    <xdr:sp macro="" textlink="">
      <xdr:nvSpPr>
        <xdr:cNvPr id="28" name="Text Box 23">
          <a:extLst>
            <a:ext uri="{FF2B5EF4-FFF2-40B4-BE49-F238E27FC236}">
              <a16:creationId xmlns:a16="http://schemas.microsoft.com/office/drawing/2014/main" id="{0E2BD457-A7FD-43F4-8043-8367F8EAAE8C}"/>
            </a:ext>
          </a:extLst>
        </xdr:cNvPr>
        <xdr:cNvSpPr txBox="1">
          <a:spLocks noChangeArrowheads="1"/>
        </xdr:cNvSpPr>
      </xdr:nvSpPr>
      <xdr:spPr bwMode="auto">
        <a:xfrm>
          <a:off x="17437100" y="41941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310</xdr:row>
      <xdr:rowOff>114300</xdr:rowOff>
    </xdr:from>
    <xdr:to>
      <xdr:col>36</xdr:col>
      <xdr:colOff>133350</xdr:colOff>
      <xdr:row>320</xdr:row>
      <xdr:rowOff>482600</xdr:rowOff>
    </xdr:to>
    <xdr:sp macro="" textlink="">
      <xdr:nvSpPr>
        <xdr:cNvPr id="32" name="TextBox 31">
          <a:extLst>
            <a:ext uri="{FF2B5EF4-FFF2-40B4-BE49-F238E27FC236}">
              <a16:creationId xmlns:a16="http://schemas.microsoft.com/office/drawing/2014/main" id="{1CC2FFF1-3786-4268-8D00-5291F6AA3021}"/>
            </a:ext>
          </a:extLst>
        </xdr:cNvPr>
        <xdr:cNvSpPr txBox="1"/>
      </xdr:nvSpPr>
      <xdr:spPr>
        <a:xfrm>
          <a:off x="15957550" y="41935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317</xdr:row>
      <xdr:rowOff>107950</xdr:rowOff>
    </xdr:from>
    <xdr:to>
      <xdr:col>37</xdr:col>
      <xdr:colOff>44450</xdr:colOff>
      <xdr:row>320</xdr:row>
      <xdr:rowOff>101600</xdr:rowOff>
    </xdr:to>
    <xdr:sp macro="" textlink="">
      <xdr:nvSpPr>
        <xdr:cNvPr id="33" name="Text Box 23">
          <a:extLst>
            <a:ext uri="{FF2B5EF4-FFF2-40B4-BE49-F238E27FC236}">
              <a16:creationId xmlns:a16="http://schemas.microsoft.com/office/drawing/2014/main" id="{A46E2761-28BB-4BF7-BA5F-20FD9E295945}"/>
            </a:ext>
          </a:extLst>
        </xdr:cNvPr>
        <xdr:cNvSpPr txBox="1">
          <a:spLocks noChangeArrowheads="1"/>
        </xdr:cNvSpPr>
      </xdr:nvSpPr>
      <xdr:spPr bwMode="auto">
        <a:xfrm>
          <a:off x="15570200" y="43834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310</xdr:row>
      <xdr:rowOff>120650</xdr:rowOff>
    </xdr:from>
    <xdr:to>
      <xdr:col>39</xdr:col>
      <xdr:colOff>127000</xdr:colOff>
      <xdr:row>320</xdr:row>
      <xdr:rowOff>355600</xdr:rowOff>
    </xdr:to>
    <xdr:sp macro="" textlink="">
      <xdr:nvSpPr>
        <xdr:cNvPr id="34" name="Text Box 23">
          <a:extLst>
            <a:ext uri="{FF2B5EF4-FFF2-40B4-BE49-F238E27FC236}">
              <a16:creationId xmlns:a16="http://schemas.microsoft.com/office/drawing/2014/main" id="{503C93E4-0BDE-4597-898D-D034D322B550}"/>
            </a:ext>
          </a:extLst>
        </xdr:cNvPr>
        <xdr:cNvSpPr txBox="1">
          <a:spLocks noChangeArrowheads="1"/>
        </xdr:cNvSpPr>
      </xdr:nvSpPr>
      <xdr:spPr bwMode="auto">
        <a:xfrm>
          <a:off x="17437100" y="41941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334</xdr:row>
      <xdr:rowOff>114300</xdr:rowOff>
    </xdr:from>
    <xdr:to>
      <xdr:col>36</xdr:col>
      <xdr:colOff>133350</xdr:colOff>
      <xdr:row>344</xdr:row>
      <xdr:rowOff>482600</xdr:rowOff>
    </xdr:to>
    <xdr:sp macro="" textlink="">
      <xdr:nvSpPr>
        <xdr:cNvPr id="35" name="TextBox 34">
          <a:extLst>
            <a:ext uri="{FF2B5EF4-FFF2-40B4-BE49-F238E27FC236}">
              <a16:creationId xmlns:a16="http://schemas.microsoft.com/office/drawing/2014/main" id="{5BC616E6-7599-4DC8-B4A3-6B36D54CAB44}"/>
            </a:ext>
          </a:extLst>
        </xdr:cNvPr>
        <xdr:cNvSpPr txBox="1"/>
      </xdr:nvSpPr>
      <xdr:spPr>
        <a:xfrm>
          <a:off x="15957550" y="50444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341</xdr:row>
      <xdr:rowOff>107950</xdr:rowOff>
    </xdr:from>
    <xdr:to>
      <xdr:col>37</xdr:col>
      <xdr:colOff>44450</xdr:colOff>
      <xdr:row>344</xdr:row>
      <xdr:rowOff>101600</xdr:rowOff>
    </xdr:to>
    <xdr:sp macro="" textlink="">
      <xdr:nvSpPr>
        <xdr:cNvPr id="36" name="Text Box 23">
          <a:extLst>
            <a:ext uri="{FF2B5EF4-FFF2-40B4-BE49-F238E27FC236}">
              <a16:creationId xmlns:a16="http://schemas.microsoft.com/office/drawing/2014/main" id="{BC429127-50C2-41D6-8DEA-A3414AE06C2A}"/>
            </a:ext>
          </a:extLst>
        </xdr:cNvPr>
        <xdr:cNvSpPr txBox="1">
          <a:spLocks noChangeArrowheads="1"/>
        </xdr:cNvSpPr>
      </xdr:nvSpPr>
      <xdr:spPr bwMode="auto">
        <a:xfrm>
          <a:off x="15570200" y="52343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334</xdr:row>
      <xdr:rowOff>120650</xdr:rowOff>
    </xdr:from>
    <xdr:to>
      <xdr:col>39</xdr:col>
      <xdr:colOff>127000</xdr:colOff>
      <xdr:row>344</xdr:row>
      <xdr:rowOff>355600</xdr:rowOff>
    </xdr:to>
    <xdr:sp macro="" textlink="">
      <xdr:nvSpPr>
        <xdr:cNvPr id="47" name="Text Box 23">
          <a:extLst>
            <a:ext uri="{FF2B5EF4-FFF2-40B4-BE49-F238E27FC236}">
              <a16:creationId xmlns:a16="http://schemas.microsoft.com/office/drawing/2014/main" id="{ADC182C2-164B-47FA-9952-E87AB766E8C1}"/>
            </a:ext>
          </a:extLst>
        </xdr:cNvPr>
        <xdr:cNvSpPr txBox="1">
          <a:spLocks noChangeArrowheads="1"/>
        </xdr:cNvSpPr>
      </xdr:nvSpPr>
      <xdr:spPr bwMode="auto">
        <a:xfrm>
          <a:off x="17437100" y="50450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358</xdr:row>
      <xdr:rowOff>114300</xdr:rowOff>
    </xdr:from>
    <xdr:to>
      <xdr:col>36</xdr:col>
      <xdr:colOff>133350</xdr:colOff>
      <xdr:row>368</xdr:row>
      <xdr:rowOff>482600</xdr:rowOff>
    </xdr:to>
    <xdr:sp macro="" textlink="">
      <xdr:nvSpPr>
        <xdr:cNvPr id="48" name="TextBox 47">
          <a:extLst>
            <a:ext uri="{FF2B5EF4-FFF2-40B4-BE49-F238E27FC236}">
              <a16:creationId xmlns:a16="http://schemas.microsoft.com/office/drawing/2014/main" id="{ADEA36D6-A9FA-424C-8D77-2222E3909BDB}"/>
            </a:ext>
          </a:extLst>
        </xdr:cNvPr>
        <xdr:cNvSpPr txBox="1"/>
      </xdr:nvSpPr>
      <xdr:spPr>
        <a:xfrm>
          <a:off x="15957550" y="58953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365</xdr:row>
      <xdr:rowOff>107950</xdr:rowOff>
    </xdr:from>
    <xdr:to>
      <xdr:col>37</xdr:col>
      <xdr:colOff>44450</xdr:colOff>
      <xdr:row>368</xdr:row>
      <xdr:rowOff>101600</xdr:rowOff>
    </xdr:to>
    <xdr:sp macro="" textlink="">
      <xdr:nvSpPr>
        <xdr:cNvPr id="49" name="Text Box 23">
          <a:extLst>
            <a:ext uri="{FF2B5EF4-FFF2-40B4-BE49-F238E27FC236}">
              <a16:creationId xmlns:a16="http://schemas.microsoft.com/office/drawing/2014/main" id="{7BF81DBB-EA47-4BF9-A333-75E4C9151D7C}"/>
            </a:ext>
          </a:extLst>
        </xdr:cNvPr>
        <xdr:cNvSpPr txBox="1">
          <a:spLocks noChangeArrowheads="1"/>
        </xdr:cNvSpPr>
      </xdr:nvSpPr>
      <xdr:spPr bwMode="auto">
        <a:xfrm>
          <a:off x="15570200" y="60852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358</xdr:row>
      <xdr:rowOff>120650</xdr:rowOff>
    </xdr:from>
    <xdr:to>
      <xdr:col>39</xdr:col>
      <xdr:colOff>127000</xdr:colOff>
      <xdr:row>368</xdr:row>
      <xdr:rowOff>355600</xdr:rowOff>
    </xdr:to>
    <xdr:sp macro="" textlink="">
      <xdr:nvSpPr>
        <xdr:cNvPr id="50" name="Text Box 23">
          <a:extLst>
            <a:ext uri="{FF2B5EF4-FFF2-40B4-BE49-F238E27FC236}">
              <a16:creationId xmlns:a16="http://schemas.microsoft.com/office/drawing/2014/main" id="{8897B6BA-29F3-4217-9AC0-7DFC4CFE2010}"/>
            </a:ext>
          </a:extLst>
        </xdr:cNvPr>
        <xdr:cNvSpPr txBox="1">
          <a:spLocks noChangeArrowheads="1"/>
        </xdr:cNvSpPr>
      </xdr:nvSpPr>
      <xdr:spPr bwMode="auto">
        <a:xfrm>
          <a:off x="17437100" y="58959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382</xdr:row>
      <xdr:rowOff>114300</xdr:rowOff>
    </xdr:from>
    <xdr:to>
      <xdr:col>36</xdr:col>
      <xdr:colOff>133350</xdr:colOff>
      <xdr:row>392</xdr:row>
      <xdr:rowOff>482600</xdr:rowOff>
    </xdr:to>
    <xdr:sp macro="" textlink="">
      <xdr:nvSpPr>
        <xdr:cNvPr id="57" name="TextBox 56">
          <a:extLst>
            <a:ext uri="{FF2B5EF4-FFF2-40B4-BE49-F238E27FC236}">
              <a16:creationId xmlns:a16="http://schemas.microsoft.com/office/drawing/2014/main" id="{B3458728-0C9D-48DA-B573-F82BD5937E72}"/>
            </a:ext>
          </a:extLst>
        </xdr:cNvPr>
        <xdr:cNvSpPr txBox="1"/>
      </xdr:nvSpPr>
      <xdr:spPr>
        <a:xfrm>
          <a:off x="15957550" y="67462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389</xdr:row>
      <xdr:rowOff>107950</xdr:rowOff>
    </xdr:from>
    <xdr:to>
      <xdr:col>37</xdr:col>
      <xdr:colOff>44450</xdr:colOff>
      <xdr:row>392</xdr:row>
      <xdr:rowOff>101600</xdr:rowOff>
    </xdr:to>
    <xdr:sp macro="" textlink="">
      <xdr:nvSpPr>
        <xdr:cNvPr id="60" name="Text Box 23">
          <a:extLst>
            <a:ext uri="{FF2B5EF4-FFF2-40B4-BE49-F238E27FC236}">
              <a16:creationId xmlns:a16="http://schemas.microsoft.com/office/drawing/2014/main" id="{DB1472EC-7FFF-49A9-852A-4C77649AA434}"/>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382</xdr:row>
      <xdr:rowOff>120650</xdr:rowOff>
    </xdr:from>
    <xdr:to>
      <xdr:col>39</xdr:col>
      <xdr:colOff>127000</xdr:colOff>
      <xdr:row>392</xdr:row>
      <xdr:rowOff>355600</xdr:rowOff>
    </xdr:to>
    <xdr:sp macro="" textlink="">
      <xdr:nvSpPr>
        <xdr:cNvPr id="62" name="Text Box 23">
          <a:extLst>
            <a:ext uri="{FF2B5EF4-FFF2-40B4-BE49-F238E27FC236}">
              <a16:creationId xmlns:a16="http://schemas.microsoft.com/office/drawing/2014/main" id="{4DB3AFA5-0F0D-4BCF-9CEC-8CA818644F9B}"/>
            </a:ext>
          </a:extLst>
        </xdr:cNvPr>
        <xdr:cNvSpPr txBox="1">
          <a:spLocks noChangeArrowheads="1"/>
        </xdr:cNvSpPr>
      </xdr:nvSpPr>
      <xdr:spPr bwMode="auto">
        <a:xfrm>
          <a:off x="17437100" y="67468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310</xdr:row>
      <xdr:rowOff>114300</xdr:rowOff>
    </xdr:from>
    <xdr:to>
      <xdr:col>36</xdr:col>
      <xdr:colOff>133350</xdr:colOff>
      <xdr:row>320</xdr:row>
      <xdr:rowOff>482600</xdr:rowOff>
    </xdr:to>
    <xdr:sp macro="" textlink="">
      <xdr:nvSpPr>
        <xdr:cNvPr id="1024" name="TextBox 1023">
          <a:extLst>
            <a:ext uri="{FF2B5EF4-FFF2-40B4-BE49-F238E27FC236}">
              <a16:creationId xmlns:a16="http://schemas.microsoft.com/office/drawing/2014/main" id="{D9277C5C-B786-4A7F-9646-6543D10B48CD}"/>
            </a:ext>
          </a:extLst>
        </xdr:cNvPr>
        <xdr:cNvSpPr txBox="1"/>
      </xdr:nvSpPr>
      <xdr:spPr>
        <a:xfrm>
          <a:off x="15957550" y="41935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317</xdr:row>
      <xdr:rowOff>107950</xdr:rowOff>
    </xdr:from>
    <xdr:to>
      <xdr:col>37</xdr:col>
      <xdr:colOff>44450</xdr:colOff>
      <xdr:row>320</xdr:row>
      <xdr:rowOff>101600</xdr:rowOff>
    </xdr:to>
    <xdr:sp macro="" textlink="">
      <xdr:nvSpPr>
        <xdr:cNvPr id="1026" name="Text Box 23">
          <a:extLst>
            <a:ext uri="{FF2B5EF4-FFF2-40B4-BE49-F238E27FC236}">
              <a16:creationId xmlns:a16="http://schemas.microsoft.com/office/drawing/2014/main" id="{DDFD5629-F437-472B-8A2A-C24C5EF785D8}"/>
            </a:ext>
          </a:extLst>
        </xdr:cNvPr>
        <xdr:cNvSpPr txBox="1">
          <a:spLocks noChangeArrowheads="1"/>
        </xdr:cNvSpPr>
      </xdr:nvSpPr>
      <xdr:spPr bwMode="auto">
        <a:xfrm>
          <a:off x="15570200" y="43834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310</xdr:row>
      <xdr:rowOff>120650</xdr:rowOff>
    </xdr:from>
    <xdr:to>
      <xdr:col>39</xdr:col>
      <xdr:colOff>127000</xdr:colOff>
      <xdr:row>320</xdr:row>
      <xdr:rowOff>355600</xdr:rowOff>
    </xdr:to>
    <xdr:sp macro="" textlink="">
      <xdr:nvSpPr>
        <xdr:cNvPr id="1030" name="Text Box 23">
          <a:extLst>
            <a:ext uri="{FF2B5EF4-FFF2-40B4-BE49-F238E27FC236}">
              <a16:creationId xmlns:a16="http://schemas.microsoft.com/office/drawing/2014/main" id="{21561BE8-FF68-42AF-90D3-06800DB0E6BE}"/>
            </a:ext>
          </a:extLst>
        </xdr:cNvPr>
        <xdr:cNvSpPr txBox="1">
          <a:spLocks noChangeArrowheads="1"/>
        </xdr:cNvSpPr>
      </xdr:nvSpPr>
      <xdr:spPr bwMode="auto">
        <a:xfrm>
          <a:off x="17437100" y="41941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334</xdr:row>
      <xdr:rowOff>114300</xdr:rowOff>
    </xdr:from>
    <xdr:to>
      <xdr:col>36</xdr:col>
      <xdr:colOff>133350</xdr:colOff>
      <xdr:row>344</xdr:row>
      <xdr:rowOff>482600</xdr:rowOff>
    </xdr:to>
    <xdr:sp macro="" textlink="">
      <xdr:nvSpPr>
        <xdr:cNvPr id="1031" name="TextBox 1030">
          <a:extLst>
            <a:ext uri="{FF2B5EF4-FFF2-40B4-BE49-F238E27FC236}">
              <a16:creationId xmlns:a16="http://schemas.microsoft.com/office/drawing/2014/main" id="{52870112-5F6A-4CD3-A5FF-D2199F2391D3}"/>
            </a:ext>
          </a:extLst>
        </xdr:cNvPr>
        <xdr:cNvSpPr txBox="1"/>
      </xdr:nvSpPr>
      <xdr:spPr>
        <a:xfrm>
          <a:off x="15957550" y="50444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341</xdr:row>
      <xdr:rowOff>107950</xdr:rowOff>
    </xdr:from>
    <xdr:to>
      <xdr:col>37</xdr:col>
      <xdr:colOff>44450</xdr:colOff>
      <xdr:row>344</xdr:row>
      <xdr:rowOff>101600</xdr:rowOff>
    </xdr:to>
    <xdr:sp macro="" textlink="">
      <xdr:nvSpPr>
        <xdr:cNvPr id="1035" name="Text Box 23">
          <a:extLst>
            <a:ext uri="{FF2B5EF4-FFF2-40B4-BE49-F238E27FC236}">
              <a16:creationId xmlns:a16="http://schemas.microsoft.com/office/drawing/2014/main" id="{95E42BCD-6600-452B-9D8B-08A60F43128F}"/>
            </a:ext>
          </a:extLst>
        </xdr:cNvPr>
        <xdr:cNvSpPr txBox="1">
          <a:spLocks noChangeArrowheads="1"/>
        </xdr:cNvSpPr>
      </xdr:nvSpPr>
      <xdr:spPr bwMode="auto">
        <a:xfrm>
          <a:off x="15570200" y="52343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334</xdr:row>
      <xdr:rowOff>120650</xdr:rowOff>
    </xdr:from>
    <xdr:to>
      <xdr:col>39</xdr:col>
      <xdr:colOff>127000</xdr:colOff>
      <xdr:row>344</xdr:row>
      <xdr:rowOff>355600</xdr:rowOff>
    </xdr:to>
    <xdr:sp macro="" textlink="">
      <xdr:nvSpPr>
        <xdr:cNvPr id="1036" name="Text Box 23">
          <a:extLst>
            <a:ext uri="{FF2B5EF4-FFF2-40B4-BE49-F238E27FC236}">
              <a16:creationId xmlns:a16="http://schemas.microsoft.com/office/drawing/2014/main" id="{911692ED-52BD-4F1E-A685-29D421BEEF31}"/>
            </a:ext>
          </a:extLst>
        </xdr:cNvPr>
        <xdr:cNvSpPr txBox="1">
          <a:spLocks noChangeArrowheads="1"/>
        </xdr:cNvSpPr>
      </xdr:nvSpPr>
      <xdr:spPr bwMode="auto">
        <a:xfrm>
          <a:off x="17437100" y="50450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310</xdr:row>
      <xdr:rowOff>114300</xdr:rowOff>
    </xdr:from>
    <xdr:to>
      <xdr:col>36</xdr:col>
      <xdr:colOff>133350</xdr:colOff>
      <xdr:row>320</xdr:row>
      <xdr:rowOff>482600</xdr:rowOff>
    </xdr:to>
    <xdr:sp macro="" textlink="">
      <xdr:nvSpPr>
        <xdr:cNvPr id="1037" name="TextBox 1036">
          <a:extLst>
            <a:ext uri="{FF2B5EF4-FFF2-40B4-BE49-F238E27FC236}">
              <a16:creationId xmlns:a16="http://schemas.microsoft.com/office/drawing/2014/main" id="{A26553F2-313F-4638-86C9-B8FC8462A15A}"/>
            </a:ext>
          </a:extLst>
        </xdr:cNvPr>
        <xdr:cNvSpPr txBox="1"/>
      </xdr:nvSpPr>
      <xdr:spPr>
        <a:xfrm>
          <a:off x="15957550" y="67462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317</xdr:row>
      <xdr:rowOff>107950</xdr:rowOff>
    </xdr:from>
    <xdr:to>
      <xdr:col>37</xdr:col>
      <xdr:colOff>44450</xdr:colOff>
      <xdr:row>320</xdr:row>
      <xdr:rowOff>101600</xdr:rowOff>
    </xdr:to>
    <xdr:sp macro="" textlink="">
      <xdr:nvSpPr>
        <xdr:cNvPr id="1038" name="Text Box 23">
          <a:extLst>
            <a:ext uri="{FF2B5EF4-FFF2-40B4-BE49-F238E27FC236}">
              <a16:creationId xmlns:a16="http://schemas.microsoft.com/office/drawing/2014/main" id="{2E9D20F3-4FA8-433D-9D70-8C4BEDBE2395}"/>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310</xdr:row>
      <xdr:rowOff>120650</xdr:rowOff>
    </xdr:from>
    <xdr:to>
      <xdr:col>39</xdr:col>
      <xdr:colOff>127000</xdr:colOff>
      <xdr:row>320</xdr:row>
      <xdr:rowOff>355600</xdr:rowOff>
    </xdr:to>
    <xdr:sp macro="" textlink="">
      <xdr:nvSpPr>
        <xdr:cNvPr id="1039" name="Text Box 23">
          <a:extLst>
            <a:ext uri="{FF2B5EF4-FFF2-40B4-BE49-F238E27FC236}">
              <a16:creationId xmlns:a16="http://schemas.microsoft.com/office/drawing/2014/main" id="{7BB57461-4595-4797-9520-27333C018D34}"/>
            </a:ext>
          </a:extLst>
        </xdr:cNvPr>
        <xdr:cNvSpPr txBox="1">
          <a:spLocks noChangeArrowheads="1"/>
        </xdr:cNvSpPr>
      </xdr:nvSpPr>
      <xdr:spPr bwMode="auto">
        <a:xfrm>
          <a:off x="17437100" y="67468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552450</xdr:colOff>
      <xdr:row>310</xdr:row>
      <xdr:rowOff>114300</xdr:rowOff>
    </xdr:from>
    <xdr:to>
      <xdr:col>36</xdr:col>
      <xdr:colOff>133350</xdr:colOff>
      <xdr:row>320</xdr:row>
      <xdr:rowOff>482600</xdr:rowOff>
    </xdr:to>
    <xdr:sp macro="" textlink="">
      <xdr:nvSpPr>
        <xdr:cNvPr id="1048" name="TextBox 1047">
          <a:extLst>
            <a:ext uri="{FF2B5EF4-FFF2-40B4-BE49-F238E27FC236}">
              <a16:creationId xmlns:a16="http://schemas.microsoft.com/office/drawing/2014/main" id="{EB227F51-EAF6-4B26-BA3F-E581E4203E83}"/>
            </a:ext>
          </a:extLst>
        </xdr:cNvPr>
        <xdr:cNvSpPr txBox="1"/>
      </xdr:nvSpPr>
      <xdr:spPr>
        <a:xfrm>
          <a:off x="15957550" y="67462400"/>
          <a:ext cx="1447800" cy="3606800"/>
        </a:xfrm>
        <a:prstGeom prst="rect">
          <a:avLst/>
        </a:prstGeom>
        <a:solidFill>
          <a:schemeClr val="accent6">
            <a:lumMod val="40000"/>
            <a:lumOff val="6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recipient seemingly felt</a:t>
          </a:r>
          <a:r>
            <a:rPr lang="en-US" sz="1100"/>
            <a:t>:</a:t>
          </a:r>
        </a:p>
        <a:p>
          <a:endParaRPr lang="en-US" sz="1100"/>
        </a:p>
        <a:p>
          <a:r>
            <a:rPr lang="en-US" sz="1100"/>
            <a:t>annoyed</a:t>
          </a:r>
        </a:p>
        <a:p>
          <a:r>
            <a:rPr lang="en-US" sz="1100"/>
            <a:t>curious</a:t>
          </a:r>
        </a:p>
        <a:p>
          <a:r>
            <a:rPr lang="en-US" sz="1100"/>
            <a:t>encouraged</a:t>
          </a:r>
        </a:p>
        <a:p>
          <a:r>
            <a:rPr lang="en-US" sz="1100"/>
            <a:t>enthusiastic</a:t>
          </a:r>
        </a:p>
        <a:p>
          <a:r>
            <a:rPr lang="en-US" sz="1100"/>
            <a:t>defensive</a:t>
          </a:r>
        </a:p>
        <a:p>
          <a:r>
            <a:rPr lang="en-US" sz="1100"/>
            <a:t>distrustful</a:t>
          </a:r>
        </a:p>
        <a:p>
          <a:r>
            <a:rPr lang="en-US" sz="1100"/>
            <a:t>inspired</a:t>
          </a:r>
        </a:p>
        <a:p>
          <a:r>
            <a:rPr lang="en-US" sz="1100"/>
            <a:t>irritable</a:t>
          </a:r>
        </a:p>
        <a:p>
          <a:r>
            <a:rPr lang="en-US" sz="1100"/>
            <a:t>Other</a:t>
          </a:r>
        </a:p>
        <a:p>
          <a:r>
            <a:rPr lang="en-US" sz="1100"/>
            <a:t>resistant</a:t>
          </a:r>
        </a:p>
        <a:p>
          <a:r>
            <a:rPr lang="en-US" sz="1100"/>
            <a:t>silent</a:t>
          </a:r>
        </a:p>
        <a:p>
          <a:r>
            <a:rPr lang="en-US" sz="1100"/>
            <a:t>surprised</a:t>
          </a:r>
        </a:p>
        <a:p>
          <a:r>
            <a:rPr lang="en-US" sz="1100"/>
            <a:t>suspicious</a:t>
          </a:r>
        </a:p>
        <a:p>
          <a:r>
            <a:rPr lang="en-US" sz="1100"/>
            <a:t>thrilled</a:t>
          </a:r>
        </a:p>
        <a:p>
          <a:r>
            <a:rPr lang="en-US" sz="1100"/>
            <a:t>unready</a:t>
          </a:r>
        </a:p>
      </xdr:txBody>
    </xdr:sp>
    <xdr:clientData/>
  </xdr:twoCellAnchor>
  <xdr:twoCellAnchor>
    <xdr:from>
      <xdr:col>33</xdr:col>
      <xdr:colOff>165100</xdr:colOff>
      <xdr:row>317</xdr:row>
      <xdr:rowOff>107950</xdr:rowOff>
    </xdr:from>
    <xdr:to>
      <xdr:col>37</xdr:col>
      <xdr:colOff>44450</xdr:colOff>
      <xdr:row>320</xdr:row>
      <xdr:rowOff>101600</xdr:rowOff>
    </xdr:to>
    <xdr:sp macro="" textlink="">
      <xdr:nvSpPr>
        <xdr:cNvPr id="1050" name="Text Box 23">
          <a:extLst>
            <a:ext uri="{FF2B5EF4-FFF2-40B4-BE49-F238E27FC236}">
              <a16:creationId xmlns:a16="http://schemas.microsoft.com/office/drawing/2014/main" id="{124A4B2A-7F26-43DB-9CEA-12A65A18F81A}"/>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36</xdr:col>
      <xdr:colOff>165100</xdr:colOff>
      <xdr:row>310</xdr:row>
      <xdr:rowOff>120650</xdr:rowOff>
    </xdr:from>
    <xdr:to>
      <xdr:col>39</xdr:col>
      <xdr:colOff>127000</xdr:colOff>
      <xdr:row>320</xdr:row>
      <xdr:rowOff>355600</xdr:rowOff>
    </xdr:to>
    <xdr:sp macro="" textlink="">
      <xdr:nvSpPr>
        <xdr:cNvPr id="1051" name="Text Box 23">
          <a:extLst>
            <a:ext uri="{FF2B5EF4-FFF2-40B4-BE49-F238E27FC236}">
              <a16:creationId xmlns:a16="http://schemas.microsoft.com/office/drawing/2014/main" id="{6E01F5A2-1897-4B0C-8A6B-32FBBB89D0D4}"/>
            </a:ext>
          </a:extLst>
        </xdr:cNvPr>
        <xdr:cNvSpPr txBox="1">
          <a:spLocks noChangeArrowheads="1"/>
        </xdr:cNvSpPr>
      </xdr:nvSpPr>
      <xdr:spPr bwMode="auto">
        <a:xfrm>
          <a:off x="17437100" y="67468750"/>
          <a:ext cx="1828800" cy="34734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1" i="0" u="none" strike="noStrike" baseline="0">
              <a:solidFill>
                <a:srgbClr val="000000"/>
              </a:solidFill>
              <a:latin typeface="Calibri"/>
              <a:ea typeface="Calibri"/>
              <a:cs typeface="Calibri"/>
            </a:rPr>
            <a:t>how known</a:t>
          </a:r>
          <a:r>
            <a:rPr lang="en-US" sz="1100" b="0" i="0" u="none" strike="noStrike" baseline="0">
              <a:solidFill>
                <a:srgbClr val="000000"/>
              </a:solidFill>
              <a:latin typeface="Calibri"/>
              <a:ea typeface="Calibri"/>
              <a:cs typeface="Calibri"/>
            </a:rPr>
            <a:t>:</a:t>
          </a:r>
        </a:p>
        <a:p>
          <a:pPr algn="l" rtl="0">
            <a:defRPr sz="1000"/>
          </a:pPr>
          <a:endParaRPr lang="en-US" sz="1100" b="0" i="0" u="none" strike="noStrike" baseline="0">
            <a:solidFill>
              <a:srgbClr val="000000"/>
            </a:solidFill>
            <a:latin typeface="Calibri"/>
            <a:ea typeface="Calibri"/>
            <a:cs typeface="Calibri"/>
          </a:endParaRPr>
        </a:p>
        <a:p>
          <a:r>
            <a:rPr lang="en-US" sz="1100">
              <a:effectLst/>
              <a:latin typeface="+mn-lt"/>
              <a:ea typeface="+mn-ea"/>
              <a:cs typeface="+mn-cs"/>
            </a:rPr>
            <a:t>best friend</a:t>
          </a:r>
        </a:p>
        <a:p>
          <a:r>
            <a:rPr lang="en-US" sz="1100">
              <a:effectLst/>
              <a:latin typeface="+mn-lt"/>
              <a:ea typeface="+mn-ea"/>
              <a:cs typeface="+mn-cs"/>
            </a:rPr>
            <a:t>casual acquaintance</a:t>
          </a:r>
        </a:p>
        <a:p>
          <a:r>
            <a:rPr lang="en-US" sz="1100">
              <a:effectLst/>
              <a:latin typeface="+mn-lt"/>
              <a:ea typeface="+mn-ea"/>
              <a:cs typeface="+mn-cs"/>
            </a:rPr>
            <a:t>classmate</a:t>
          </a:r>
        </a:p>
        <a:p>
          <a:r>
            <a:rPr lang="en-US" sz="1100">
              <a:effectLst/>
              <a:latin typeface="+mn-lt"/>
              <a:ea typeface="+mn-ea"/>
              <a:cs typeface="+mn-cs"/>
            </a:rPr>
            <a:t>close family</a:t>
          </a:r>
        </a:p>
        <a:p>
          <a:r>
            <a:rPr lang="en-US" sz="1100">
              <a:effectLst/>
              <a:latin typeface="+mn-lt"/>
              <a:ea typeface="+mn-ea"/>
              <a:cs typeface="+mn-cs"/>
            </a:rPr>
            <a:t>coworker</a:t>
          </a:r>
        </a:p>
        <a:p>
          <a:r>
            <a:rPr lang="en-US" sz="1100">
              <a:effectLst/>
              <a:latin typeface="+mn-lt"/>
              <a:ea typeface="+mn-ea"/>
              <a:cs typeface="+mn-cs"/>
            </a:rPr>
            <a:t>distant family</a:t>
          </a:r>
        </a:p>
        <a:p>
          <a:r>
            <a:rPr lang="en-US" sz="1100">
              <a:effectLst/>
              <a:latin typeface="+mn-lt"/>
              <a:ea typeface="+mn-ea"/>
              <a:cs typeface="+mn-cs"/>
            </a:rPr>
            <a:t>fiancé</a:t>
          </a:r>
        </a:p>
        <a:p>
          <a:r>
            <a:rPr lang="en-US" sz="1100">
              <a:effectLst/>
              <a:latin typeface="+mn-lt"/>
              <a:ea typeface="+mn-ea"/>
              <a:cs typeface="+mn-cs"/>
            </a:rPr>
            <a:t>housemate</a:t>
          </a:r>
        </a:p>
        <a:p>
          <a:r>
            <a:rPr lang="en-US" sz="1100">
              <a:effectLst/>
              <a:latin typeface="+mn-lt"/>
              <a:ea typeface="+mn-ea"/>
              <a:cs typeface="+mn-cs"/>
            </a:rPr>
            <a:t>neighbor</a:t>
          </a:r>
        </a:p>
        <a:p>
          <a:r>
            <a:rPr lang="en-US" sz="1100">
              <a:effectLst/>
              <a:latin typeface="+mn-lt"/>
              <a:ea typeface="+mn-ea"/>
              <a:cs typeface="+mn-cs"/>
            </a:rPr>
            <a:t>OTHER</a:t>
          </a:r>
        </a:p>
        <a:p>
          <a:r>
            <a:rPr lang="en-US" sz="1100">
              <a:effectLst/>
              <a:latin typeface="+mn-lt"/>
              <a:ea typeface="+mn-ea"/>
              <a:cs typeface="+mn-cs"/>
            </a:rPr>
            <a:t>personal colleague</a:t>
          </a:r>
        </a:p>
        <a:p>
          <a:r>
            <a:rPr lang="en-US" sz="1100">
              <a:effectLst/>
              <a:latin typeface="+mn-lt"/>
              <a:ea typeface="+mn-ea"/>
              <a:cs typeface="+mn-cs"/>
            </a:rPr>
            <a:t>personal friend</a:t>
          </a:r>
        </a:p>
        <a:p>
          <a:r>
            <a:rPr lang="en-US" sz="1100">
              <a:effectLst/>
              <a:latin typeface="+mn-lt"/>
              <a:ea typeface="+mn-ea"/>
              <a:cs typeface="+mn-cs"/>
            </a:rPr>
            <a:t>roommate</a:t>
          </a:r>
        </a:p>
        <a:p>
          <a:r>
            <a:rPr lang="en-US" sz="1100">
              <a:effectLst/>
              <a:latin typeface="+mn-lt"/>
              <a:ea typeface="+mn-ea"/>
              <a:cs typeface="+mn-cs"/>
            </a:rPr>
            <a:t>social contact</a:t>
          </a:r>
        </a:p>
        <a:p>
          <a:r>
            <a:rPr lang="en-US" sz="1100">
              <a:effectLst/>
              <a:latin typeface="+mn-lt"/>
              <a:ea typeface="+mn-ea"/>
              <a:cs typeface="+mn-cs"/>
            </a:rPr>
            <a:t>social media friend</a:t>
          </a:r>
        </a:p>
        <a:p>
          <a:r>
            <a:rPr lang="en-US" sz="1100">
              <a:effectLst/>
              <a:latin typeface="+mn-lt"/>
              <a:ea typeface="+mn-ea"/>
              <a:cs typeface="+mn-cs"/>
            </a:rPr>
            <a:t>spouse</a:t>
          </a:r>
        </a:p>
        <a:p>
          <a:r>
            <a:rPr lang="en-US" sz="1100">
              <a:effectLst/>
              <a:latin typeface="+mn-lt"/>
              <a:ea typeface="+mn-ea"/>
              <a:cs typeface="+mn-cs"/>
            </a:rPr>
            <a:t>subordinate</a:t>
          </a:r>
        </a:p>
        <a:p>
          <a:pPr algn="l" rtl="0">
            <a:defRPr sz="1000"/>
          </a:pPr>
          <a:endParaRPr lang="en-US" sz="1100" b="0" i="0" u="none" strike="noStrike" baseline="0">
            <a:solidFill>
              <a:srgbClr val="000000"/>
            </a:solidFill>
            <a:latin typeface="Calibri"/>
            <a:ea typeface="Calibri"/>
            <a:cs typeface="Calibri"/>
          </a:endParaRPr>
        </a:p>
      </xdr:txBody>
    </xdr:sp>
    <xdr:clientData/>
  </xdr:twoCellAnchor>
  <xdr:twoCellAnchor>
    <xdr:from>
      <xdr:col>33</xdr:col>
      <xdr:colOff>165100</xdr:colOff>
      <xdr:row>317</xdr:row>
      <xdr:rowOff>107950</xdr:rowOff>
    </xdr:from>
    <xdr:to>
      <xdr:col>37</xdr:col>
      <xdr:colOff>44450</xdr:colOff>
      <xdr:row>320</xdr:row>
      <xdr:rowOff>101600</xdr:rowOff>
    </xdr:to>
    <xdr:sp macro="" textlink="">
      <xdr:nvSpPr>
        <xdr:cNvPr id="1052" name="Text Box 23">
          <a:extLst>
            <a:ext uri="{FF2B5EF4-FFF2-40B4-BE49-F238E27FC236}">
              <a16:creationId xmlns:a16="http://schemas.microsoft.com/office/drawing/2014/main" id="{B7788F43-6C2B-4763-A5EF-B37ED2745A87}"/>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341</xdr:row>
      <xdr:rowOff>107950</xdr:rowOff>
    </xdr:from>
    <xdr:to>
      <xdr:col>37</xdr:col>
      <xdr:colOff>44450</xdr:colOff>
      <xdr:row>344</xdr:row>
      <xdr:rowOff>101600</xdr:rowOff>
    </xdr:to>
    <xdr:sp macro="" textlink="">
      <xdr:nvSpPr>
        <xdr:cNvPr id="1053" name="Text Box 23">
          <a:extLst>
            <a:ext uri="{FF2B5EF4-FFF2-40B4-BE49-F238E27FC236}">
              <a16:creationId xmlns:a16="http://schemas.microsoft.com/office/drawing/2014/main" id="{B31CA812-D9A1-4485-BF3F-15B8C64176B8}"/>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365</xdr:row>
      <xdr:rowOff>107950</xdr:rowOff>
    </xdr:from>
    <xdr:to>
      <xdr:col>37</xdr:col>
      <xdr:colOff>44450</xdr:colOff>
      <xdr:row>368</xdr:row>
      <xdr:rowOff>101600</xdr:rowOff>
    </xdr:to>
    <xdr:sp macro="" textlink="">
      <xdr:nvSpPr>
        <xdr:cNvPr id="1054" name="Text Box 23">
          <a:extLst>
            <a:ext uri="{FF2B5EF4-FFF2-40B4-BE49-F238E27FC236}">
              <a16:creationId xmlns:a16="http://schemas.microsoft.com/office/drawing/2014/main" id="{2629D5E4-799A-484B-80EB-8C6766D1AAC0}"/>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389</xdr:row>
      <xdr:rowOff>107950</xdr:rowOff>
    </xdr:from>
    <xdr:to>
      <xdr:col>37</xdr:col>
      <xdr:colOff>44450</xdr:colOff>
      <xdr:row>392</xdr:row>
      <xdr:rowOff>101600</xdr:rowOff>
    </xdr:to>
    <xdr:sp macro="" textlink="">
      <xdr:nvSpPr>
        <xdr:cNvPr id="1055" name="Text Box 23">
          <a:extLst>
            <a:ext uri="{FF2B5EF4-FFF2-40B4-BE49-F238E27FC236}">
              <a16:creationId xmlns:a16="http://schemas.microsoft.com/office/drawing/2014/main" id="{ED894EB6-74FC-4231-AAA1-65B1005479C8}"/>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413</xdr:row>
      <xdr:rowOff>107950</xdr:rowOff>
    </xdr:from>
    <xdr:to>
      <xdr:col>37</xdr:col>
      <xdr:colOff>44450</xdr:colOff>
      <xdr:row>416</xdr:row>
      <xdr:rowOff>101600</xdr:rowOff>
    </xdr:to>
    <xdr:sp macro="" textlink="">
      <xdr:nvSpPr>
        <xdr:cNvPr id="1056" name="Text Box 23">
          <a:extLst>
            <a:ext uri="{FF2B5EF4-FFF2-40B4-BE49-F238E27FC236}">
              <a16:creationId xmlns:a16="http://schemas.microsoft.com/office/drawing/2014/main" id="{6266EA70-D2BA-4830-A14F-A02BC57B64CE}"/>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437</xdr:row>
      <xdr:rowOff>107950</xdr:rowOff>
    </xdr:from>
    <xdr:to>
      <xdr:col>37</xdr:col>
      <xdr:colOff>44450</xdr:colOff>
      <xdr:row>440</xdr:row>
      <xdr:rowOff>101600</xdr:rowOff>
    </xdr:to>
    <xdr:sp macro="" textlink="">
      <xdr:nvSpPr>
        <xdr:cNvPr id="1057" name="Text Box 23">
          <a:extLst>
            <a:ext uri="{FF2B5EF4-FFF2-40B4-BE49-F238E27FC236}">
              <a16:creationId xmlns:a16="http://schemas.microsoft.com/office/drawing/2014/main" id="{78A561C4-13D9-4470-B5BF-56BFD6E5D724}"/>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461</xdr:row>
      <xdr:rowOff>107950</xdr:rowOff>
    </xdr:from>
    <xdr:to>
      <xdr:col>37</xdr:col>
      <xdr:colOff>44450</xdr:colOff>
      <xdr:row>464</xdr:row>
      <xdr:rowOff>101600</xdr:rowOff>
    </xdr:to>
    <xdr:sp macro="" textlink="">
      <xdr:nvSpPr>
        <xdr:cNvPr id="1058" name="Text Box 23">
          <a:extLst>
            <a:ext uri="{FF2B5EF4-FFF2-40B4-BE49-F238E27FC236}">
              <a16:creationId xmlns:a16="http://schemas.microsoft.com/office/drawing/2014/main" id="{27E93A42-E27C-41BA-A7DB-F4F6FA35116D}"/>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485</xdr:row>
      <xdr:rowOff>107950</xdr:rowOff>
    </xdr:from>
    <xdr:to>
      <xdr:col>37</xdr:col>
      <xdr:colOff>44450</xdr:colOff>
      <xdr:row>488</xdr:row>
      <xdr:rowOff>101600</xdr:rowOff>
    </xdr:to>
    <xdr:sp macro="" textlink="">
      <xdr:nvSpPr>
        <xdr:cNvPr id="1059" name="Text Box 23">
          <a:extLst>
            <a:ext uri="{FF2B5EF4-FFF2-40B4-BE49-F238E27FC236}">
              <a16:creationId xmlns:a16="http://schemas.microsoft.com/office/drawing/2014/main" id="{3FD4B055-0B9E-4130-B114-8022FA6C4431}"/>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509</xdr:row>
      <xdr:rowOff>107950</xdr:rowOff>
    </xdr:from>
    <xdr:to>
      <xdr:col>37</xdr:col>
      <xdr:colOff>44450</xdr:colOff>
      <xdr:row>512</xdr:row>
      <xdr:rowOff>101600</xdr:rowOff>
    </xdr:to>
    <xdr:sp macro="" textlink="">
      <xdr:nvSpPr>
        <xdr:cNvPr id="1060" name="Text Box 23">
          <a:extLst>
            <a:ext uri="{FF2B5EF4-FFF2-40B4-BE49-F238E27FC236}">
              <a16:creationId xmlns:a16="http://schemas.microsoft.com/office/drawing/2014/main" id="{DDB14F9E-5659-4437-82C1-373F78B63E9A}"/>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533</xdr:row>
      <xdr:rowOff>107950</xdr:rowOff>
    </xdr:from>
    <xdr:to>
      <xdr:col>37</xdr:col>
      <xdr:colOff>44450</xdr:colOff>
      <xdr:row>536</xdr:row>
      <xdr:rowOff>101600</xdr:rowOff>
    </xdr:to>
    <xdr:sp macro="" textlink="">
      <xdr:nvSpPr>
        <xdr:cNvPr id="1061" name="Text Box 23">
          <a:extLst>
            <a:ext uri="{FF2B5EF4-FFF2-40B4-BE49-F238E27FC236}">
              <a16:creationId xmlns:a16="http://schemas.microsoft.com/office/drawing/2014/main" id="{52EFA358-6DAB-4F75-B69E-3B849DD5FEA1}"/>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557</xdr:row>
      <xdr:rowOff>107950</xdr:rowOff>
    </xdr:from>
    <xdr:to>
      <xdr:col>37</xdr:col>
      <xdr:colOff>44450</xdr:colOff>
      <xdr:row>560</xdr:row>
      <xdr:rowOff>101600</xdr:rowOff>
    </xdr:to>
    <xdr:sp macro="" textlink="">
      <xdr:nvSpPr>
        <xdr:cNvPr id="1062" name="Text Box 23">
          <a:extLst>
            <a:ext uri="{FF2B5EF4-FFF2-40B4-BE49-F238E27FC236}">
              <a16:creationId xmlns:a16="http://schemas.microsoft.com/office/drawing/2014/main" id="{DF4B7AB3-F00A-406F-9669-3A152125A8E3}"/>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581</xdr:row>
      <xdr:rowOff>107950</xdr:rowOff>
    </xdr:from>
    <xdr:to>
      <xdr:col>37</xdr:col>
      <xdr:colOff>44450</xdr:colOff>
      <xdr:row>584</xdr:row>
      <xdr:rowOff>101600</xdr:rowOff>
    </xdr:to>
    <xdr:sp macro="" textlink="">
      <xdr:nvSpPr>
        <xdr:cNvPr id="1063" name="Text Box 23">
          <a:extLst>
            <a:ext uri="{FF2B5EF4-FFF2-40B4-BE49-F238E27FC236}">
              <a16:creationId xmlns:a16="http://schemas.microsoft.com/office/drawing/2014/main" id="{FAF64337-47BE-4EBB-BAA9-54D247E61B88}"/>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xdr:from>
      <xdr:col>33</xdr:col>
      <xdr:colOff>165100</xdr:colOff>
      <xdr:row>605</xdr:row>
      <xdr:rowOff>107950</xdr:rowOff>
    </xdr:from>
    <xdr:to>
      <xdr:col>37</xdr:col>
      <xdr:colOff>44450</xdr:colOff>
      <xdr:row>608</xdr:row>
      <xdr:rowOff>101600</xdr:rowOff>
    </xdr:to>
    <xdr:sp macro="" textlink="">
      <xdr:nvSpPr>
        <xdr:cNvPr id="1064" name="Text Box 23">
          <a:extLst>
            <a:ext uri="{FF2B5EF4-FFF2-40B4-BE49-F238E27FC236}">
              <a16:creationId xmlns:a16="http://schemas.microsoft.com/office/drawing/2014/main" id="{0151AA09-8E6E-4242-98F2-2F55432F4A5A}"/>
            </a:ext>
          </a:extLst>
        </xdr:cNvPr>
        <xdr:cNvSpPr txBox="1">
          <a:spLocks noChangeArrowheads="1"/>
        </xdr:cNvSpPr>
      </xdr:nvSpPr>
      <xdr:spPr bwMode="auto">
        <a:xfrm>
          <a:off x="15570200" y="69361050"/>
          <a:ext cx="2368550" cy="1327150"/>
        </a:xfrm>
        <a:prstGeom prst="rect">
          <a:avLst/>
        </a:prstGeom>
        <a:solidFill>
          <a:schemeClr val="accent6">
            <a:lumMod val="40000"/>
            <a:lumOff val="60000"/>
          </a:schemeClr>
        </a:solidFill>
        <a:ln w="9525">
          <a:solidFill>
            <a:schemeClr val="accent6">
              <a:lumMod val="75000"/>
            </a:schemeClr>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already expressed a need</a:t>
          </a:r>
        </a:p>
        <a:p>
          <a:pPr algn="l" rtl="0">
            <a:defRPr sz="1000"/>
          </a:pPr>
          <a:r>
            <a:rPr lang="en-US" sz="1100" b="0" i="0" u="none" strike="noStrike" baseline="0">
              <a:solidFill>
                <a:srgbClr val="000000"/>
              </a:solidFill>
              <a:latin typeface="Calibri"/>
              <a:ea typeface="Calibri"/>
              <a:cs typeface="Calibri"/>
            </a:rPr>
            <a:t>can express a need immediately</a:t>
          </a:r>
        </a:p>
        <a:p>
          <a:pPr algn="l" rtl="0">
            <a:defRPr sz="1000"/>
          </a:pPr>
          <a:r>
            <a:rPr lang="en-US" sz="1100" b="0" i="0" u="none" strike="noStrike" baseline="0">
              <a:solidFill>
                <a:srgbClr val="000000"/>
              </a:solidFill>
              <a:latin typeface="Calibri"/>
              <a:ea typeface="Calibri"/>
              <a:cs typeface="Calibri"/>
            </a:rPr>
            <a:t>need time to think of a need</a:t>
          </a:r>
        </a:p>
        <a:p>
          <a:pPr algn="l" rtl="0">
            <a:defRPr sz="1000"/>
          </a:pPr>
          <a:r>
            <a:rPr lang="en-US" sz="1100" b="0" i="0" u="none" strike="noStrike" baseline="0">
              <a:solidFill>
                <a:srgbClr val="000000"/>
              </a:solidFill>
              <a:latin typeface="Calibri"/>
              <a:ea typeface="Calibri"/>
              <a:cs typeface="Calibri"/>
            </a:rPr>
            <a:t>no intention of expressing a need</a:t>
          </a:r>
        </a:p>
        <a:p>
          <a:pPr algn="l" rtl="0">
            <a:defRPr sz="1000"/>
          </a:pPr>
          <a:r>
            <a:rPr lang="en-US" sz="1100" b="0" i="0" u="none" strike="noStrike" baseline="0">
              <a:solidFill>
                <a:srgbClr val="000000"/>
              </a:solidFill>
              <a:latin typeface="Calibri"/>
              <a:ea typeface="Calibri"/>
              <a:cs typeface="Calibri"/>
            </a:rPr>
            <a:t>other</a:t>
          </a:r>
        </a:p>
      </xdr:txBody>
    </xdr:sp>
    <xdr:clientData/>
  </xdr:twoCellAnchor>
  <xdr:twoCellAnchor editAs="oneCell">
    <xdr:from>
      <xdr:col>8</xdr:col>
      <xdr:colOff>194733</xdr:colOff>
      <xdr:row>13</xdr:row>
      <xdr:rowOff>27517</xdr:rowOff>
    </xdr:from>
    <xdr:to>
      <xdr:col>12</xdr:col>
      <xdr:colOff>588632</xdr:colOff>
      <xdr:row>22</xdr:row>
      <xdr:rowOff>210397</xdr:rowOff>
    </xdr:to>
    <xdr:pic>
      <xdr:nvPicPr>
        <xdr:cNvPr id="1083" name="Picture 1082">
          <a:extLst>
            <a:ext uri="{FF2B5EF4-FFF2-40B4-BE49-F238E27FC236}">
              <a16:creationId xmlns:a16="http://schemas.microsoft.com/office/drawing/2014/main" id="{0901AB9D-D02C-0909-5B47-13D703E54EC5}"/>
            </a:ext>
          </a:extLst>
        </xdr:cNvPr>
        <xdr:cNvPicPr>
          <a:picLocks noChangeAspect="1"/>
        </xdr:cNvPicPr>
      </xdr:nvPicPr>
      <xdr:blipFill rotWithShape="1">
        <a:blip xmlns:r="http://schemas.openxmlformats.org/officeDocument/2006/relationships" r:embed="rId8"/>
        <a:srcRect l="9006" t="8796" r="8967" b="13194"/>
        <a:stretch/>
      </xdr:blipFill>
      <xdr:spPr>
        <a:xfrm>
          <a:off x="3699933" y="5145617"/>
          <a:ext cx="2451299" cy="2468880"/>
        </a:xfrm>
        <a:prstGeom prst="rect">
          <a:avLst/>
        </a:prstGeom>
      </xdr:spPr>
    </xdr:pic>
    <xdr:clientData/>
  </xdr:twoCellAnchor>
  <xdr:twoCellAnchor editAs="oneCell">
    <xdr:from>
      <xdr:col>7</xdr:col>
      <xdr:colOff>126999</xdr:colOff>
      <xdr:row>28</xdr:row>
      <xdr:rowOff>476251</xdr:rowOff>
    </xdr:from>
    <xdr:to>
      <xdr:col>13</xdr:col>
      <xdr:colOff>1844</xdr:colOff>
      <xdr:row>33</xdr:row>
      <xdr:rowOff>565151</xdr:rowOff>
    </xdr:to>
    <xdr:pic>
      <xdr:nvPicPr>
        <xdr:cNvPr id="1085" name="Picture 1084">
          <a:extLst>
            <a:ext uri="{FF2B5EF4-FFF2-40B4-BE49-F238E27FC236}">
              <a16:creationId xmlns:a16="http://schemas.microsoft.com/office/drawing/2014/main" id="{B9A2B221-9A61-D47E-9C80-56EEC2C12973}"/>
            </a:ext>
          </a:extLst>
        </xdr:cNvPr>
        <xdr:cNvPicPr>
          <a:picLocks noChangeAspect="1"/>
        </xdr:cNvPicPr>
      </xdr:nvPicPr>
      <xdr:blipFill rotWithShape="1">
        <a:blip xmlns:r="http://schemas.openxmlformats.org/officeDocument/2006/relationships" r:embed="rId9"/>
        <a:srcRect l="9397" t="8961" r="8633" b="13609"/>
        <a:stretch/>
      </xdr:blipFill>
      <xdr:spPr>
        <a:xfrm>
          <a:off x="3117849" y="9912351"/>
          <a:ext cx="3170495" cy="3200400"/>
        </a:xfrm>
        <a:prstGeom prst="rect">
          <a:avLst/>
        </a:prstGeom>
      </xdr:spPr>
    </xdr:pic>
    <xdr:clientData/>
  </xdr:twoCellAnchor>
  <xdr:twoCellAnchor editAs="oneCell">
    <xdr:from>
      <xdr:col>7</xdr:col>
      <xdr:colOff>0</xdr:colOff>
      <xdr:row>51</xdr:row>
      <xdr:rowOff>101602</xdr:rowOff>
    </xdr:from>
    <xdr:to>
      <xdr:col>12</xdr:col>
      <xdr:colOff>606251</xdr:colOff>
      <xdr:row>56</xdr:row>
      <xdr:rowOff>2</xdr:rowOff>
    </xdr:to>
    <xdr:pic>
      <xdr:nvPicPr>
        <xdr:cNvPr id="1086" name="Picture 1085">
          <a:extLst>
            <a:ext uri="{FF2B5EF4-FFF2-40B4-BE49-F238E27FC236}">
              <a16:creationId xmlns:a16="http://schemas.microsoft.com/office/drawing/2014/main" id="{D338900A-153D-1331-CC43-C11F5074CC6F}"/>
            </a:ext>
          </a:extLst>
        </xdr:cNvPr>
        <xdr:cNvPicPr>
          <a:picLocks noChangeAspect="1"/>
        </xdr:cNvPicPr>
      </xdr:nvPicPr>
      <xdr:blipFill rotWithShape="1">
        <a:blip xmlns:r="http://schemas.openxmlformats.org/officeDocument/2006/relationships" r:embed="rId10"/>
        <a:srcRect l="9233" t="8961" r="8495" b="13609"/>
        <a:stretch/>
      </xdr:blipFill>
      <xdr:spPr>
        <a:xfrm>
          <a:off x="2990850" y="18554702"/>
          <a:ext cx="3178001" cy="3200400"/>
        </a:xfrm>
        <a:prstGeom prst="rect">
          <a:avLst/>
        </a:prstGeom>
      </xdr:spPr>
    </xdr:pic>
    <xdr:clientData/>
  </xdr:twoCellAnchor>
  <xdr:twoCellAnchor editAs="oneCell">
    <xdr:from>
      <xdr:col>7</xdr:col>
      <xdr:colOff>0</xdr:colOff>
      <xdr:row>73</xdr:row>
      <xdr:rowOff>179919</xdr:rowOff>
    </xdr:from>
    <xdr:to>
      <xdr:col>12</xdr:col>
      <xdr:colOff>590024</xdr:colOff>
      <xdr:row>78</xdr:row>
      <xdr:rowOff>78319</xdr:rowOff>
    </xdr:to>
    <xdr:pic>
      <xdr:nvPicPr>
        <xdr:cNvPr id="1087" name="Picture 1086">
          <a:extLst>
            <a:ext uri="{FF2B5EF4-FFF2-40B4-BE49-F238E27FC236}">
              <a16:creationId xmlns:a16="http://schemas.microsoft.com/office/drawing/2014/main" id="{83E70761-2D4D-1830-4B28-537BFB9FA626}"/>
            </a:ext>
          </a:extLst>
        </xdr:cNvPr>
        <xdr:cNvPicPr>
          <a:picLocks noChangeAspect="1"/>
        </xdr:cNvPicPr>
      </xdr:nvPicPr>
      <xdr:blipFill rotWithShape="1">
        <a:blip xmlns:r="http://schemas.openxmlformats.org/officeDocument/2006/relationships" r:embed="rId11"/>
        <a:srcRect l="9233" t="8960" r="8664" b="13375"/>
        <a:stretch/>
      </xdr:blipFill>
      <xdr:spPr>
        <a:xfrm>
          <a:off x="3016250" y="27082752"/>
          <a:ext cx="3182941" cy="3200400"/>
        </a:xfrm>
        <a:prstGeom prst="rect">
          <a:avLst/>
        </a:prstGeom>
      </xdr:spPr>
    </xdr:pic>
    <xdr:clientData/>
  </xdr:twoCellAnchor>
  <xdr:twoCellAnchor editAs="oneCell">
    <xdr:from>
      <xdr:col>7</xdr:col>
      <xdr:colOff>107951</xdr:colOff>
      <xdr:row>94</xdr:row>
      <xdr:rowOff>565150</xdr:rowOff>
    </xdr:from>
    <xdr:to>
      <xdr:col>12</xdr:col>
      <xdr:colOff>702355</xdr:colOff>
      <xdr:row>99</xdr:row>
      <xdr:rowOff>654050</xdr:rowOff>
    </xdr:to>
    <xdr:pic>
      <xdr:nvPicPr>
        <xdr:cNvPr id="1088" name="Picture 1087">
          <a:extLst>
            <a:ext uri="{FF2B5EF4-FFF2-40B4-BE49-F238E27FC236}">
              <a16:creationId xmlns:a16="http://schemas.microsoft.com/office/drawing/2014/main" id="{9496C87B-8EFE-973C-3F1D-C60113CB015C}"/>
            </a:ext>
          </a:extLst>
        </xdr:cNvPr>
        <xdr:cNvPicPr>
          <a:picLocks noChangeAspect="1"/>
        </xdr:cNvPicPr>
      </xdr:nvPicPr>
      <xdr:blipFill rotWithShape="1">
        <a:blip xmlns:r="http://schemas.openxmlformats.org/officeDocument/2006/relationships" r:embed="rId12"/>
        <a:srcRect l="9233" t="8960" r="8551" b="13375"/>
        <a:stretch/>
      </xdr:blipFill>
      <xdr:spPr>
        <a:xfrm>
          <a:off x="3098801" y="35337750"/>
          <a:ext cx="3166154" cy="3200400"/>
        </a:xfrm>
        <a:prstGeom prst="rect">
          <a:avLst/>
        </a:prstGeom>
      </xdr:spPr>
    </xdr:pic>
    <xdr:clientData/>
  </xdr:twoCellAnchor>
  <xdr:twoCellAnchor>
    <xdr:from>
      <xdr:col>0</xdr:col>
      <xdr:colOff>0</xdr:colOff>
      <xdr:row>34</xdr:row>
      <xdr:rowOff>19050</xdr:rowOff>
    </xdr:from>
    <xdr:to>
      <xdr:col>13</xdr:col>
      <xdr:colOff>107950</xdr:colOff>
      <xdr:row>35</xdr:row>
      <xdr:rowOff>63500</xdr:rowOff>
    </xdr:to>
    <xdr:sp macro="" textlink="">
      <xdr:nvSpPr>
        <xdr:cNvPr id="1089" name="TextBox 1088">
          <a:extLst>
            <a:ext uri="{FF2B5EF4-FFF2-40B4-BE49-F238E27FC236}">
              <a16:creationId xmlns:a16="http://schemas.microsoft.com/office/drawing/2014/main" id="{9CD81BF6-D107-46F7-95A5-923C070515D5}"/>
            </a:ext>
          </a:extLst>
        </xdr:cNvPr>
        <xdr:cNvSpPr txBox="1"/>
      </xdr:nvSpPr>
      <xdr:spPr>
        <a:xfrm>
          <a:off x="0" y="1332865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Degree of their responsiveness </a:t>
          </a:r>
          <a:r>
            <a:rPr lang="en-US" sz="1200" b="1">
              <a:solidFill>
                <a:schemeClr val="dk1"/>
              </a:solidFill>
              <a:effectLst/>
              <a:latin typeface="Arial" panose="020B0604020202020204" pitchFamily="34" charset="0"/>
              <a:ea typeface="+mn-ea"/>
              <a:cs typeface="Arial" panose="020B0604020202020204" pitchFamily="34" charset="0"/>
            </a:rPr>
            <a:t>— days for them to respond = responsive score</a:t>
          </a:r>
          <a:endParaRPr lang="en-US" sz="1200" b="1">
            <a:latin typeface="Arial" panose="020B0604020202020204" pitchFamily="34" charset="0"/>
            <a:cs typeface="Arial" panose="020B0604020202020204" pitchFamily="34" charset="0"/>
          </a:endParaRPr>
        </a:p>
      </xdr:txBody>
    </xdr:sp>
    <xdr:clientData/>
  </xdr:twoCellAnchor>
  <xdr:twoCellAnchor>
    <xdr:from>
      <xdr:col>2</xdr:col>
      <xdr:colOff>279401</xdr:colOff>
      <xdr:row>35</xdr:row>
      <xdr:rowOff>57149</xdr:rowOff>
    </xdr:from>
    <xdr:to>
      <xdr:col>5</xdr:col>
      <xdr:colOff>199391</xdr:colOff>
      <xdr:row>41</xdr:row>
      <xdr:rowOff>50800</xdr:rowOff>
    </xdr:to>
    <xdr:sp macro="" textlink="">
      <xdr:nvSpPr>
        <xdr:cNvPr id="1090" name="TextBox 1089">
          <a:extLst>
            <a:ext uri="{FF2B5EF4-FFF2-40B4-BE49-F238E27FC236}">
              <a16:creationId xmlns:a16="http://schemas.microsoft.com/office/drawing/2014/main" id="{6B018B41-8467-467F-A85D-0C5C822F13D5}"/>
            </a:ext>
          </a:extLst>
        </xdr:cNvPr>
        <xdr:cNvSpPr txBox="1"/>
      </xdr:nvSpPr>
      <xdr:spPr>
        <a:xfrm>
          <a:off x="698501" y="13620749"/>
          <a:ext cx="1463040" cy="151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Degrees of their responsiveness:</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Firm yes = 100%</a:t>
          </a:r>
        </a:p>
        <a:p>
          <a:pPr lvl="0" algn="l">
            <a:lnSpc>
              <a:spcPts val="1200"/>
            </a:lnSpc>
          </a:pPr>
          <a:r>
            <a:rPr lang="en-US" sz="1100" b="0">
              <a:latin typeface="Arial" panose="020B0604020202020204" pitchFamily="34" charset="0"/>
              <a:cs typeface="Arial" panose="020B0604020202020204" pitchFamily="34" charset="0"/>
            </a:rPr>
            <a:t>   Soft yes = 80%</a:t>
          </a:r>
        </a:p>
        <a:p>
          <a:pPr lvl="0" algn="l">
            <a:lnSpc>
              <a:spcPts val="1200"/>
            </a:lnSpc>
          </a:pPr>
          <a:r>
            <a:rPr lang="en-US" sz="1100" b="0">
              <a:latin typeface="Arial" panose="020B0604020202020204" pitchFamily="34" charset="0"/>
              <a:cs typeface="Arial" panose="020B0604020202020204" pitchFamily="34" charset="0"/>
            </a:rPr>
            <a:t>   Equivocal = 60%</a:t>
          </a:r>
        </a:p>
        <a:p>
          <a:pPr lvl="0" algn="l">
            <a:lnSpc>
              <a:spcPts val="1200"/>
            </a:lnSpc>
          </a:pPr>
          <a:r>
            <a:rPr lang="en-US" sz="1100" b="0" baseline="0">
              <a:latin typeface="Arial" panose="020B0604020202020204" pitchFamily="34" charset="0"/>
              <a:cs typeface="Arial" panose="020B0604020202020204" pitchFamily="34" charset="0"/>
            </a:rPr>
            <a:t>   Soft no = 40%</a:t>
          </a:r>
        </a:p>
        <a:p>
          <a:pPr lvl="0" algn="l">
            <a:lnSpc>
              <a:spcPts val="1200"/>
            </a:lnSpc>
          </a:pPr>
          <a:r>
            <a:rPr lang="en-US" sz="1100" b="0" baseline="0">
              <a:latin typeface="Arial" panose="020B0604020202020204" pitchFamily="34" charset="0"/>
              <a:cs typeface="Arial" panose="020B0604020202020204" pitchFamily="34" charset="0"/>
            </a:rPr>
            <a:t>   Firm no = 20%</a:t>
          </a:r>
        </a:p>
        <a:p>
          <a:pPr lvl="0" algn="l">
            <a:lnSpc>
              <a:spcPts val="1200"/>
            </a:lnSpc>
          </a:pPr>
          <a:r>
            <a:rPr lang="en-US" sz="1100" b="0" baseline="0">
              <a:latin typeface="Arial" panose="020B0604020202020204" pitchFamily="34" charset="0"/>
              <a:cs typeface="Arial" panose="020B0604020202020204" pitchFamily="34" charset="0"/>
            </a:rPr>
            <a:t>   No reply = 0%</a:t>
          </a:r>
          <a:endParaRPr lang="en-US" sz="1100" b="0">
            <a:latin typeface="Arial" panose="020B0604020202020204" pitchFamily="34" charset="0"/>
            <a:cs typeface="Arial" panose="020B0604020202020204" pitchFamily="34" charset="0"/>
          </a:endParaRPr>
        </a:p>
      </xdr:txBody>
    </xdr:sp>
    <xdr:clientData/>
  </xdr:twoCellAnchor>
  <xdr:twoCellAnchor>
    <xdr:from>
      <xdr:col>7</xdr:col>
      <xdr:colOff>127000</xdr:colOff>
      <xdr:row>35</xdr:row>
      <xdr:rowOff>57149</xdr:rowOff>
    </xdr:from>
    <xdr:to>
      <xdr:col>9</xdr:col>
      <xdr:colOff>469900</xdr:colOff>
      <xdr:row>41</xdr:row>
      <xdr:rowOff>38100</xdr:rowOff>
    </xdr:to>
    <xdr:sp macro="" textlink="">
      <xdr:nvSpPr>
        <xdr:cNvPr id="1091" name="TextBox 1090">
          <a:extLst>
            <a:ext uri="{FF2B5EF4-FFF2-40B4-BE49-F238E27FC236}">
              <a16:creationId xmlns:a16="http://schemas.microsoft.com/office/drawing/2014/main" id="{097B1C77-B8CE-ECAE-F52B-05F8696E1B36}"/>
            </a:ext>
          </a:extLst>
        </xdr:cNvPr>
        <xdr:cNvSpPr txBox="1"/>
      </xdr:nvSpPr>
      <xdr:spPr>
        <a:xfrm>
          <a:off x="3117850" y="13620749"/>
          <a:ext cx="13716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Days it</a:t>
          </a:r>
          <a:r>
            <a:rPr lang="en-US" sz="1200" b="1" baseline="0">
              <a:latin typeface="Arial" panose="020B0604020202020204" pitchFamily="34" charset="0"/>
              <a:cs typeface="Arial" panose="020B0604020202020204" pitchFamily="34" charset="0"/>
            </a:rPr>
            <a:t> takes to reply to you</a:t>
          </a:r>
          <a:r>
            <a:rPr lang="en-US" sz="1200" b="1">
              <a:latin typeface="Arial" panose="020B0604020202020204" pitchFamily="34" charset="0"/>
              <a:cs typeface="Arial" panose="020B0604020202020204" pitchFamily="34" charset="0"/>
            </a:rPr>
            <a:t>:</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0 days = 0%</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1 day = 1%</a:t>
          </a:r>
        </a:p>
        <a:p>
          <a:pPr lvl="0" algn="l">
            <a:lnSpc>
              <a:spcPts val="1200"/>
            </a:lnSpc>
          </a:pPr>
          <a:r>
            <a:rPr lang="en-US" sz="1100" b="0">
              <a:latin typeface="Arial" panose="020B0604020202020204" pitchFamily="34" charset="0"/>
              <a:cs typeface="Arial" panose="020B0604020202020204" pitchFamily="34" charset="0"/>
            </a:rPr>
            <a:t>   2 days = 2%</a:t>
          </a:r>
        </a:p>
        <a:p>
          <a:pPr lvl="0" algn="l">
            <a:lnSpc>
              <a:spcPts val="1200"/>
            </a:lnSpc>
          </a:pPr>
          <a:r>
            <a:rPr lang="en-US" sz="1100" b="0">
              <a:latin typeface="Arial" panose="020B0604020202020204" pitchFamily="34" charset="0"/>
              <a:cs typeface="Arial" panose="020B0604020202020204" pitchFamily="34" charset="0"/>
            </a:rPr>
            <a:t>   3 days = 3%</a:t>
          </a:r>
        </a:p>
        <a:p>
          <a:pPr lvl="0" algn="l">
            <a:lnSpc>
              <a:spcPts val="1200"/>
            </a:lnSpc>
          </a:pPr>
          <a:r>
            <a:rPr lang="en-US" sz="1100" b="0" baseline="0">
              <a:latin typeface="Arial" panose="020B0604020202020204" pitchFamily="34" charset="0"/>
              <a:cs typeface="Arial" panose="020B0604020202020204" pitchFamily="34" charset="0"/>
            </a:rPr>
            <a:t>   4 days = 4%</a:t>
          </a:r>
        </a:p>
        <a:p>
          <a:pPr lvl="0" algn="l">
            <a:lnSpc>
              <a:spcPts val="1200"/>
            </a:lnSpc>
          </a:pPr>
          <a:r>
            <a:rPr lang="en-US" sz="1100" b="0" baseline="0">
              <a:latin typeface="Arial" panose="020B0604020202020204" pitchFamily="34" charset="0"/>
              <a:cs typeface="Arial" panose="020B0604020202020204" pitchFamily="34" charset="0"/>
            </a:rPr>
            <a:t>   and so forth</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254000</xdr:colOff>
      <xdr:row>80</xdr:row>
      <xdr:rowOff>190499</xdr:rowOff>
    </xdr:from>
    <xdr:to>
      <xdr:col>12</xdr:col>
      <xdr:colOff>603250</xdr:colOff>
      <xdr:row>85</xdr:row>
      <xdr:rowOff>234950</xdr:rowOff>
    </xdr:to>
    <xdr:sp macro="" textlink="">
      <xdr:nvSpPr>
        <xdr:cNvPr id="1093" name="TextBox 1092">
          <a:extLst>
            <a:ext uri="{FF2B5EF4-FFF2-40B4-BE49-F238E27FC236}">
              <a16:creationId xmlns:a16="http://schemas.microsoft.com/office/drawing/2014/main" id="{D7DEFCD1-D51E-44C8-80EF-9AC91B2530F3}"/>
            </a:ext>
          </a:extLst>
        </xdr:cNvPr>
        <xdr:cNvSpPr txBox="1"/>
      </xdr:nvSpPr>
      <xdr:spPr>
        <a:xfrm>
          <a:off x="2730500" y="30899099"/>
          <a:ext cx="3435350" cy="1314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30" baseline="0">
              <a:latin typeface="Arial" panose="020B0604020202020204" pitchFamily="34" charset="0"/>
              <a:cs typeface="Arial" panose="020B0604020202020204" pitchFamily="34" charset="0"/>
            </a:rPr>
            <a:t>Degrees of their responsiveness to your need:</a:t>
          </a:r>
        </a:p>
        <a:p>
          <a:r>
            <a:rPr lang="en-US" sz="1200" b="1">
              <a:latin typeface="Arial" panose="020B0604020202020204" pitchFamily="34" charset="0"/>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firm yes</a:t>
          </a:r>
          <a:r>
            <a:rPr lang="en-US" sz="1100">
              <a:solidFill>
                <a:schemeClr val="dk1"/>
              </a:solidFill>
              <a:effectLst/>
              <a:latin typeface="Arial" panose="020B0604020202020204" pitchFamily="34" charset="0"/>
              <a:ea typeface="+mn-ea"/>
              <a:cs typeface="Arial" panose="020B0604020202020204" pitchFamily="34" charset="0"/>
            </a:rPr>
            <a:t>: </a:t>
          </a:r>
          <a:r>
            <a:rPr lang="en-US" sz="1100" spc="-30" baseline="0">
              <a:solidFill>
                <a:schemeClr val="dk1"/>
              </a:solidFill>
              <a:effectLst/>
              <a:latin typeface="Arial" panose="020B0604020202020204" pitchFamily="34" charset="0"/>
              <a:ea typeface="+mn-ea"/>
              <a:cs typeface="Arial" panose="020B0604020202020204" pitchFamily="34" charset="0"/>
            </a:rPr>
            <a:t>eager to accommodate this need - 100%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soft yes</a:t>
          </a:r>
          <a:r>
            <a:rPr lang="en-US" sz="1100">
              <a:solidFill>
                <a:schemeClr val="dk1"/>
              </a:solidFill>
              <a:effectLst/>
              <a:latin typeface="Arial" panose="020B0604020202020204" pitchFamily="34" charset="0"/>
              <a:ea typeface="+mn-ea"/>
              <a:cs typeface="Arial" panose="020B0604020202020204" pitchFamily="34" charset="0"/>
            </a:rPr>
            <a:t>: might accommodate this need - 80%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equivocal</a:t>
          </a:r>
          <a:r>
            <a:rPr lang="en-US" sz="1100">
              <a:solidFill>
                <a:schemeClr val="dk1"/>
              </a:solidFill>
              <a:effectLst/>
              <a:latin typeface="Arial" panose="020B0604020202020204" pitchFamily="34" charset="0"/>
              <a:ea typeface="+mn-ea"/>
              <a:cs typeface="Arial" panose="020B0604020202020204" pitchFamily="34" charset="0"/>
            </a:rPr>
            <a:t>: unsure if can accommodate - 60%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soft no</a:t>
          </a:r>
          <a:r>
            <a:rPr lang="en-US" sz="1100">
              <a:solidFill>
                <a:schemeClr val="dk1"/>
              </a:solidFill>
              <a:effectLst/>
              <a:latin typeface="Arial" panose="020B0604020202020204" pitchFamily="34" charset="0"/>
              <a:ea typeface="+mn-ea"/>
              <a:cs typeface="Arial" panose="020B0604020202020204" pitchFamily="34" charset="0"/>
            </a:rPr>
            <a:t>: cannot accommodate at this time - 40%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hard no</a:t>
          </a:r>
          <a:r>
            <a:rPr lang="en-US" sz="1100">
              <a:solidFill>
                <a:schemeClr val="dk1"/>
              </a:solidFill>
              <a:effectLst/>
              <a:latin typeface="Arial" panose="020B0604020202020204" pitchFamily="34" charset="0"/>
              <a:ea typeface="+mn-ea"/>
              <a:cs typeface="Arial" panose="020B0604020202020204" pitchFamily="34" charset="0"/>
            </a:rPr>
            <a:t>: </a:t>
          </a:r>
          <a:r>
            <a:rPr lang="en-US" sz="1100" spc="-30" baseline="0">
              <a:solidFill>
                <a:schemeClr val="dk1"/>
              </a:solidFill>
              <a:effectLst/>
              <a:latin typeface="Arial" panose="020B0604020202020204" pitchFamily="34" charset="0"/>
              <a:ea typeface="+mn-ea"/>
              <a:cs typeface="Arial" panose="020B0604020202020204" pitchFamily="34" charset="0"/>
            </a:rPr>
            <a:t>will not accommodate this need at all - 20%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no response</a:t>
          </a:r>
          <a:r>
            <a:rPr lang="en-US" sz="1100" b="0">
              <a:solidFill>
                <a:schemeClr val="dk1"/>
              </a:solidFill>
              <a:effectLst/>
              <a:latin typeface="Arial" panose="020B0604020202020204" pitchFamily="34" charset="0"/>
              <a:ea typeface="+mn-ea"/>
              <a:cs typeface="Arial" panose="020B0604020202020204" pitchFamily="34" charset="0"/>
            </a:rPr>
            <a:t> - 0%</a:t>
          </a:r>
          <a:endParaRPr lang="en-US" sz="1100" b="1">
            <a:solidFill>
              <a:schemeClr val="dk1"/>
            </a:solidFill>
            <a:effectLst/>
            <a:latin typeface="Arial" panose="020B0604020202020204" pitchFamily="34" charset="0"/>
            <a:ea typeface="+mn-ea"/>
            <a:cs typeface="Arial" panose="020B0604020202020204" pitchFamily="34" charset="0"/>
          </a:endParaRPr>
        </a:p>
        <a:p>
          <a:pPr lvl="0" algn="l"/>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50800</xdr:colOff>
      <xdr:row>80</xdr:row>
      <xdr:rowOff>196850</xdr:rowOff>
    </xdr:from>
    <xdr:to>
      <xdr:col>6</xdr:col>
      <xdr:colOff>336550</xdr:colOff>
      <xdr:row>85</xdr:row>
      <xdr:rowOff>169562</xdr:rowOff>
    </xdr:to>
    <xdr:sp macro="" textlink="">
      <xdr:nvSpPr>
        <xdr:cNvPr id="1095" name="Text Box 1">
          <a:extLst>
            <a:ext uri="{FF2B5EF4-FFF2-40B4-BE49-F238E27FC236}">
              <a16:creationId xmlns:a16="http://schemas.microsoft.com/office/drawing/2014/main" id="{6EC08054-5A53-0B13-852F-9D73D3157320}"/>
            </a:ext>
          </a:extLst>
        </xdr:cNvPr>
        <xdr:cNvSpPr txBox="1"/>
      </xdr:nvSpPr>
      <xdr:spPr>
        <a:xfrm>
          <a:off x="165100" y="30905450"/>
          <a:ext cx="2647950" cy="124271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effectLst/>
              <a:latin typeface="Arial" panose="020B0604020202020204" pitchFamily="34" charset="0"/>
              <a:ea typeface="+mn-ea"/>
              <a:cs typeface="Arial" panose="020B0604020202020204" pitchFamily="34" charset="0"/>
            </a:rPr>
            <a:t>Degrees of their receptivity:</a:t>
          </a:r>
          <a:endParaRPr lang="en-US" sz="1200">
            <a:effectLst/>
            <a:latin typeface="Arial" panose="020B060402020202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fully receptive: 90%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moderately receptive: 74%</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r>
            <a:rPr lang="en-US" sz="1100" spc="-70" baseline="0">
              <a:solidFill>
                <a:srgbClr val="000000"/>
              </a:solidFill>
              <a:effectLst/>
              <a:latin typeface="Arial" panose="020B0604020202020204" pitchFamily="34" charset="0"/>
              <a:ea typeface="Times New Roman" panose="02020603050405020304" pitchFamily="18" charset="0"/>
              <a:cs typeface="Arial" panose="020B0604020202020204" pitchFamily="34" charset="0"/>
            </a:rPr>
            <a:t>neither receptive nor dismissive: 56%</a:t>
          </a:r>
          <a:endParaRPr lang="en-US" sz="1100" spc="-70" baseline="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somewhat dismissive: 38%</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completely dismissive: 19%</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unknown: 0%</a:t>
          </a:r>
          <a:endParaRPr lang="en-US"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79</xdr:row>
      <xdr:rowOff>19050</xdr:rowOff>
    </xdr:from>
    <xdr:to>
      <xdr:col>13</xdr:col>
      <xdr:colOff>107950</xdr:colOff>
      <xdr:row>80</xdr:row>
      <xdr:rowOff>63500</xdr:rowOff>
    </xdr:to>
    <xdr:sp macro="" textlink="">
      <xdr:nvSpPr>
        <xdr:cNvPr id="1096" name="TextBox 1095">
          <a:extLst>
            <a:ext uri="{FF2B5EF4-FFF2-40B4-BE49-F238E27FC236}">
              <a16:creationId xmlns:a16="http://schemas.microsoft.com/office/drawing/2014/main" id="{2AB64F0C-E79A-1826-13D9-5DDC47336F40}"/>
            </a:ext>
          </a:extLst>
        </xdr:cNvPr>
        <xdr:cNvSpPr txBox="1"/>
      </xdr:nvSpPr>
      <xdr:spPr>
        <a:xfrm>
          <a:off x="0" y="3047365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Average of their degree of receptivity and</a:t>
          </a:r>
          <a:r>
            <a:rPr lang="en-US" sz="1200" b="1">
              <a:solidFill>
                <a:schemeClr val="dk1"/>
              </a:solidFill>
              <a:effectLst/>
              <a:latin typeface="Arial" panose="020B0604020202020204" pitchFamily="34" charset="0"/>
              <a:ea typeface="+mn-ea"/>
              <a:cs typeface="Arial" panose="020B0604020202020204" pitchFamily="34" charset="0"/>
            </a:rPr>
            <a:t> their responsiveness = responsive score</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317500</xdr:colOff>
      <xdr:row>58</xdr:row>
      <xdr:rowOff>19050</xdr:rowOff>
    </xdr:from>
    <xdr:to>
      <xdr:col>10</xdr:col>
      <xdr:colOff>215900</xdr:colOff>
      <xdr:row>62</xdr:row>
      <xdr:rowOff>245762</xdr:rowOff>
    </xdr:to>
    <xdr:sp macro="" textlink="">
      <xdr:nvSpPr>
        <xdr:cNvPr id="1097" name="Text Box 1">
          <a:extLst>
            <a:ext uri="{FF2B5EF4-FFF2-40B4-BE49-F238E27FC236}">
              <a16:creationId xmlns:a16="http://schemas.microsoft.com/office/drawing/2014/main" id="{048C7363-B061-4A1A-BF57-B61577F054E4}"/>
            </a:ext>
          </a:extLst>
        </xdr:cNvPr>
        <xdr:cNvSpPr txBox="1"/>
      </xdr:nvSpPr>
      <xdr:spPr>
        <a:xfrm>
          <a:off x="1765300" y="22282150"/>
          <a:ext cx="2984500" cy="124271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pPr>
          <a:r>
            <a:rPr lang="en-US" sz="12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Their satisfaction level:</a:t>
          </a:r>
          <a:endParaRPr lang="en-US" sz="1200" b="1">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fully appreciated: 100%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moderately appreciated: 80%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neither appreciate nor disappoint: 60%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somewhat disappointed: 40%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completely disappointed: 20%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unknown: 0%</a:t>
          </a:r>
          <a:endParaRPr lang="en-US"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56</xdr:row>
      <xdr:rowOff>215900</xdr:rowOff>
    </xdr:from>
    <xdr:to>
      <xdr:col>13</xdr:col>
      <xdr:colOff>107950</xdr:colOff>
      <xdr:row>58</xdr:row>
      <xdr:rowOff>6350</xdr:rowOff>
    </xdr:to>
    <xdr:sp macro="" textlink="">
      <xdr:nvSpPr>
        <xdr:cNvPr id="1098" name="TextBox 1097">
          <a:extLst>
            <a:ext uri="{FF2B5EF4-FFF2-40B4-BE49-F238E27FC236}">
              <a16:creationId xmlns:a16="http://schemas.microsoft.com/office/drawing/2014/main" id="{00CF6996-760A-F4AE-EB40-57EA455F9625}"/>
            </a:ext>
          </a:extLst>
        </xdr:cNvPr>
        <xdr:cNvSpPr txBox="1"/>
      </xdr:nvSpPr>
      <xdr:spPr>
        <a:xfrm>
          <a:off x="0" y="2197100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dk1"/>
              </a:solidFill>
              <a:effectLst/>
              <a:latin typeface="Arial" panose="020B0604020202020204" pitchFamily="34" charset="0"/>
              <a:ea typeface="+mn-ea"/>
              <a:cs typeface="Arial" panose="020B0604020202020204" pitchFamily="34" charset="0"/>
            </a:rPr>
            <a:t>Their</a:t>
          </a:r>
          <a:r>
            <a:rPr lang="en-US" sz="1200" b="1" baseline="0">
              <a:solidFill>
                <a:schemeClr val="dk1"/>
              </a:solidFill>
              <a:effectLst/>
              <a:latin typeface="Arial" panose="020B0604020202020204" pitchFamily="34" charset="0"/>
              <a:ea typeface="+mn-ea"/>
              <a:cs typeface="Arial" panose="020B0604020202020204" pitchFamily="34" charset="0"/>
            </a:rPr>
            <a:t> satisfaction level </a:t>
          </a:r>
          <a:r>
            <a:rPr lang="en-US" sz="1200" b="1">
              <a:solidFill>
                <a:schemeClr val="dk1"/>
              </a:solidFill>
              <a:effectLst/>
              <a:latin typeface="Arial" panose="020B0604020202020204" pitchFamily="34" charset="0"/>
              <a:ea typeface="+mn-ea"/>
              <a:cs typeface="Arial" panose="020B0604020202020204" pitchFamily="34" charset="0"/>
            </a:rPr>
            <a:t>= responsive score (emotional response not factored in yet)</a:t>
          </a:r>
          <a:endParaRPr lang="en-US" sz="1200" b="1">
            <a:latin typeface="Arial" panose="020B0604020202020204" pitchFamily="34" charset="0"/>
            <a:cs typeface="Arial" panose="020B0604020202020204" pitchFamily="34" charset="0"/>
          </a:endParaRPr>
        </a:p>
      </xdr:txBody>
    </xdr:sp>
    <xdr:clientData/>
  </xdr:twoCellAnchor>
  <xdr:twoCellAnchor>
    <xdr:from>
      <xdr:col>0</xdr:col>
      <xdr:colOff>0</xdr:colOff>
      <xdr:row>100</xdr:row>
      <xdr:rowOff>69850</xdr:rowOff>
    </xdr:from>
    <xdr:to>
      <xdr:col>13</xdr:col>
      <xdr:colOff>107950</xdr:colOff>
      <xdr:row>101</xdr:row>
      <xdr:rowOff>114300</xdr:rowOff>
    </xdr:to>
    <xdr:sp macro="" textlink="">
      <xdr:nvSpPr>
        <xdr:cNvPr id="1099" name="TextBox 1098">
          <a:extLst>
            <a:ext uri="{FF2B5EF4-FFF2-40B4-BE49-F238E27FC236}">
              <a16:creationId xmlns:a16="http://schemas.microsoft.com/office/drawing/2014/main" id="{B4D71394-7289-44CF-B275-B020B2A87576}"/>
            </a:ext>
          </a:extLst>
        </xdr:cNvPr>
        <xdr:cNvSpPr txBox="1"/>
      </xdr:nvSpPr>
      <xdr:spPr>
        <a:xfrm>
          <a:off x="0" y="3871595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Degree of their responsiveness </a:t>
          </a:r>
          <a:r>
            <a:rPr lang="en-US" sz="1200" b="1">
              <a:solidFill>
                <a:schemeClr val="dk1"/>
              </a:solidFill>
              <a:effectLst/>
              <a:latin typeface="Arial" panose="020B0604020202020204" pitchFamily="34" charset="0"/>
              <a:ea typeface="+mn-ea"/>
              <a:cs typeface="Arial" panose="020B0604020202020204" pitchFamily="34" charset="0"/>
            </a:rPr>
            <a:t>— days for them to respond = responsive score</a:t>
          </a:r>
          <a:endParaRPr lang="en-US" sz="1200" b="1">
            <a:latin typeface="Arial" panose="020B0604020202020204" pitchFamily="34" charset="0"/>
            <a:cs typeface="Arial" panose="020B0604020202020204" pitchFamily="34" charset="0"/>
          </a:endParaRPr>
        </a:p>
      </xdr:txBody>
    </xdr:sp>
    <xdr:clientData/>
  </xdr:twoCellAnchor>
  <xdr:twoCellAnchor>
    <xdr:from>
      <xdr:col>2</xdr:col>
      <xdr:colOff>279401</xdr:colOff>
      <xdr:row>101</xdr:row>
      <xdr:rowOff>158749</xdr:rowOff>
    </xdr:from>
    <xdr:to>
      <xdr:col>5</xdr:col>
      <xdr:colOff>199391</xdr:colOff>
      <xdr:row>107</xdr:row>
      <xdr:rowOff>97789</xdr:rowOff>
    </xdr:to>
    <xdr:sp macro="" textlink="">
      <xdr:nvSpPr>
        <xdr:cNvPr id="1100" name="TextBox 1099">
          <a:extLst>
            <a:ext uri="{FF2B5EF4-FFF2-40B4-BE49-F238E27FC236}">
              <a16:creationId xmlns:a16="http://schemas.microsoft.com/office/drawing/2014/main" id="{7A13539C-A776-4CF0-A64A-B7985D864856}"/>
            </a:ext>
          </a:extLst>
        </xdr:cNvPr>
        <xdr:cNvSpPr txBox="1"/>
      </xdr:nvSpPr>
      <xdr:spPr>
        <a:xfrm>
          <a:off x="698501" y="39058849"/>
          <a:ext cx="146304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Degrees of their responsiveness:</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Firm yes = 100%</a:t>
          </a:r>
        </a:p>
        <a:p>
          <a:pPr lvl="0" algn="l">
            <a:lnSpc>
              <a:spcPts val="1200"/>
            </a:lnSpc>
          </a:pPr>
          <a:r>
            <a:rPr lang="en-US" sz="1100" b="0">
              <a:latin typeface="Arial" panose="020B0604020202020204" pitchFamily="34" charset="0"/>
              <a:cs typeface="Arial" panose="020B0604020202020204" pitchFamily="34" charset="0"/>
            </a:rPr>
            <a:t>   Soft yes = 80%</a:t>
          </a:r>
        </a:p>
        <a:p>
          <a:pPr lvl="0" algn="l">
            <a:lnSpc>
              <a:spcPts val="1200"/>
            </a:lnSpc>
          </a:pPr>
          <a:r>
            <a:rPr lang="en-US" sz="1100" b="0">
              <a:latin typeface="Arial" panose="020B0604020202020204" pitchFamily="34" charset="0"/>
              <a:cs typeface="Arial" panose="020B0604020202020204" pitchFamily="34" charset="0"/>
            </a:rPr>
            <a:t>   Equivocal = 60%</a:t>
          </a:r>
        </a:p>
        <a:p>
          <a:pPr lvl="0" algn="l">
            <a:lnSpc>
              <a:spcPts val="1200"/>
            </a:lnSpc>
          </a:pPr>
          <a:r>
            <a:rPr lang="en-US" sz="1100" b="0" baseline="0">
              <a:latin typeface="Arial" panose="020B0604020202020204" pitchFamily="34" charset="0"/>
              <a:cs typeface="Arial" panose="020B0604020202020204" pitchFamily="34" charset="0"/>
            </a:rPr>
            <a:t>   Soft no = 40%</a:t>
          </a:r>
        </a:p>
        <a:p>
          <a:pPr lvl="0" algn="l">
            <a:lnSpc>
              <a:spcPts val="1200"/>
            </a:lnSpc>
          </a:pPr>
          <a:r>
            <a:rPr lang="en-US" sz="1100" b="0" baseline="0">
              <a:latin typeface="Arial" panose="020B0604020202020204" pitchFamily="34" charset="0"/>
              <a:cs typeface="Arial" panose="020B0604020202020204" pitchFamily="34" charset="0"/>
            </a:rPr>
            <a:t>   Firm no = 20%</a:t>
          </a:r>
        </a:p>
        <a:p>
          <a:pPr lvl="0" algn="l">
            <a:lnSpc>
              <a:spcPts val="1200"/>
            </a:lnSpc>
          </a:pPr>
          <a:r>
            <a:rPr lang="en-US" sz="1100" b="0" baseline="0">
              <a:latin typeface="Arial" panose="020B0604020202020204" pitchFamily="34" charset="0"/>
              <a:cs typeface="Arial" panose="020B0604020202020204" pitchFamily="34" charset="0"/>
            </a:rPr>
            <a:t>   No reply = 0%</a:t>
          </a:r>
          <a:endParaRPr lang="en-US" sz="1100" b="0">
            <a:latin typeface="Arial" panose="020B0604020202020204" pitchFamily="34" charset="0"/>
            <a:cs typeface="Arial" panose="020B0604020202020204" pitchFamily="34" charset="0"/>
          </a:endParaRPr>
        </a:p>
      </xdr:txBody>
    </xdr:sp>
    <xdr:clientData/>
  </xdr:twoCellAnchor>
  <xdr:twoCellAnchor>
    <xdr:from>
      <xdr:col>7</xdr:col>
      <xdr:colOff>127000</xdr:colOff>
      <xdr:row>101</xdr:row>
      <xdr:rowOff>158749</xdr:rowOff>
    </xdr:from>
    <xdr:to>
      <xdr:col>9</xdr:col>
      <xdr:colOff>469900</xdr:colOff>
      <xdr:row>107</xdr:row>
      <xdr:rowOff>97789</xdr:rowOff>
    </xdr:to>
    <xdr:sp macro="" textlink="">
      <xdr:nvSpPr>
        <xdr:cNvPr id="1101" name="TextBox 1100">
          <a:extLst>
            <a:ext uri="{FF2B5EF4-FFF2-40B4-BE49-F238E27FC236}">
              <a16:creationId xmlns:a16="http://schemas.microsoft.com/office/drawing/2014/main" id="{3C1445EA-D24F-45B4-A3C4-BD1FE5FF64C0}"/>
            </a:ext>
          </a:extLst>
        </xdr:cNvPr>
        <xdr:cNvSpPr txBox="1"/>
      </xdr:nvSpPr>
      <xdr:spPr>
        <a:xfrm>
          <a:off x="3117850" y="39058849"/>
          <a:ext cx="13716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Days it</a:t>
          </a:r>
          <a:r>
            <a:rPr lang="en-US" sz="1200" b="1" baseline="0">
              <a:latin typeface="Arial" panose="020B0604020202020204" pitchFamily="34" charset="0"/>
              <a:cs typeface="Arial" panose="020B0604020202020204" pitchFamily="34" charset="0"/>
            </a:rPr>
            <a:t> takes to reply to you</a:t>
          </a:r>
          <a:r>
            <a:rPr lang="en-US" sz="1200" b="1">
              <a:latin typeface="Arial" panose="020B0604020202020204" pitchFamily="34" charset="0"/>
              <a:cs typeface="Arial" panose="020B0604020202020204" pitchFamily="34" charset="0"/>
            </a:rPr>
            <a:t>:</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0 days = 0%</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1 day = 1%</a:t>
          </a:r>
        </a:p>
        <a:p>
          <a:pPr lvl="0" algn="l">
            <a:lnSpc>
              <a:spcPts val="1200"/>
            </a:lnSpc>
          </a:pPr>
          <a:r>
            <a:rPr lang="en-US" sz="1100" b="0">
              <a:latin typeface="Arial" panose="020B0604020202020204" pitchFamily="34" charset="0"/>
              <a:cs typeface="Arial" panose="020B0604020202020204" pitchFamily="34" charset="0"/>
            </a:rPr>
            <a:t>   2 days = 2%</a:t>
          </a:r>
        </a:p>
        <a:p>
          <a:pPr lvl="0" algn="l">
            <a:lnSpc>
              <a:spcPts val="1200"/>
            </a:lnSpc>
          </a:pPr>
          <a:r>
            <a:rPr lang="en-US" sz="1100" b="0">
              <a:latin typeface="Arial" panose="020B0604020202020204" pitchFamily="34" charset="0"/>
              <a:cs typeface="Arial" panose="020B0604020202020204" pitchFamily="34" charset="0"/>
            </a:rPr>
            <a:t>   3 days = 3%</a:t>
          </a:r>
        </a:p>
        <a:p>
          <a:pPr lvl="0" algn="l">
            <a:lnSpc>
              <a:spcPts val="1200"/>
            </a:lnSpc>
          </a:pPr>
          <a:r>
            <a:rPr lang="en-US" sz="1100" b="0" baseline="0">
              <a:latin typeface="Arial" panose="020B0604020202020204" pitchFamily="34" charset="0"/>
              <a:cs typeface="Arial" panose="020B0604020202020204" pitchFamily="34" charset="0"/>
            </a:rPr>
            <a:t>   4 days = 4%</a:t>
          </a:r>
        </a:p>
        <a:p>
          <a:pPr lvl="0" algn="l">
            <a:lnSpc>
              <a:spcPts val="1200"/>
            </a:lnSpc>
          </a:pPr>
          <a:r>
            <a:rPr lang="en-US" sz="1100" b="0" baseline="0">
              <a:latin typeface="Arial" panose="020B0604020202020204" pitchFamily="34" charset="0"/>
              <a:cs typeface="Arial" panose="020B0604020202020204" pitchFamily="34" charset="0"/>
            </a:rPr>
            <a:t>   and so forth</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69850</xdr:colOff>
      <xdr:row>40</xdr:row>
      <xdr:rowOff>228600</xdr:rowOff>
    </xdr:from>
    <xdr:to>
      <xdr:col>12</xdr:col>
      <xdr:colOff>679450</xdr:colOff>
      <xdr:row>44</xdr:row>
      <xdr:rowOff>12700</xdr:rowOff>
    </xdr:to>
    <xdr:sp macro="" textlink="">
      <xdr:nvSpPr>
        <xdr:cNvPr id="1102" name="TextBox 1101">
          <a:extLst>
            <a:ext uri="{FF2B5EF4-FFF2-40B4-BE49-F238E27FC236}">
              <a16:creationId xmlns:a16="http://schemas.microsoft.com/office/drawing/2014/main" id="{018F73AA-9A6E-47F1-9398-51D05126D334}"/>
            </a:ext>
          </a:extLst>
        </xdr:cNvPr>
        <xdr:cNvSpPr txBox="1"/>
      </xdr:nvSpPr>
      <xdr:spPr>
        <a:xfrm>
          <a:off x="69850" y="15062200"/>
          <a:ext cx="617220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Getting started</a:t>
          </a:r>
          <a:endParaRPr lang="en-US" sz="1200" b="1">
            <a:latin typeface="Arial" panose="020B0604020202020204" pitchFamily="34" charset="0"/>
            <a:cs typeface="Arial" panose="020B0604020202020204" pitchFamily="34" charset="0"/>
          </a:endParaRPr>
        </a:p>
        <a:p>
          <a:pPr lvl="0" algn="l"/>
          <a:r>
            <a:rPr lang="en-US" sz="1200" b="0" spc="-10" baseline="0">
              <a:solidFill>
                <a:schemeClr val="dk1"/>
              </a:solidFill>
              <a:effectLst/>
              <a:latin typeface="Arial" panose="020B0604020202020204" pitchFamily="34" charset="0"/>
              <a:ea typeface="+mn-ea"/>
              <a:cs typeface="Arial" panose="020B0604020202020204" pitchFamily="34" charset="0"/>
            </a:rPr>
            <a:t>Start listing names of those in your social circles who you can trust to be responsive to this </a:t>
          </a:r>
          <a:r>
            <a:rPr lang="en-US" sz="1200" b="0" baseline="0">
              <a:solidFill>
                <a:schemeClr val="dk1"/>
              </a:solidFill>
              <a:effectLst/>
              <a:latin typeface="Arial" panose="020B0604020202020204" pitchFamily="34" charset="0"/>
              <a:ea typeface="+mn-ea"/>
              <a:cs typeface="Arial" panose="020B0604020202020204" pitchFamily="34" charset="0"/>
            </a:rPr>
            <a:t>engaging process. Brainstorm at least twenty people you can invite.</a:t>
          </a:r>
          <a:endParaRPr lang="en-US" sz="1400" b="0">
            <a:latin typeface="Arial" panose="020B0604020202020204" pitchFamily="34" charset="0"/>
            <a:cs typeface="Arial" panose="020B0604020202020204" pitchFamily="34" charset="0"/>
          </a:endParaRPr>
        </a:p>
      </xdr:txBody>
    </xdr:sp>
    <xdr:clientData/>
  </xdr:twoCellAnchor>
  <xdr:twoCellAnchor>
    <xdr:from>
      <xdr:col>1</xdr:col>
      <xdr:colOff>0</xdr:colOff>
      <xdr:row>63</xdr:row>
      <xdr:rowOff>165100</xdr:rowOff>
    </xdr:from>
    <xdr:to>
      <xdr:col>13</xdr:col>
      <xdr:colOff>0</xdr:colOff>
      <xdr:row>66</xdr:row>
      <xdr:rowOff>184150</xdr:rowOff>
    </xdr:to>
    <xdr:sp macro="" textlink="">
      <xdr:nvSpPr>
        <xdr:cNvPr id="1103" name="TextBox 1102">
          <a:extLst>
            <a:ext uri="{FF2B5EF4-FFF2-40B4-BE49-F238E27FC236}">
              <a16:creationId xmlns:a16="http://schemas.microsoft.com/office/drawing/2014/main" id="{9C53171E-E8BD-43ED-932B-F8853A9126BC}"/>
            </a:ext>
          </a:extLst>
        </xdr:cNvPr>
        <xdr:cNvSpPr txBox="1"/>
      </xdr:nvSpPr>
      <xdr:spPr>
        <a:xfrm>
          <a:off x="114300" y="23698200"/>
          <a:ext cx="61722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How effective are you?</a:t>
          </a:r>
        </a:p>
        <a:p>
          <a:pPr lvl="0" algn="l"/>
          <a:r>
            <a:rPr lang="en-US" sz="1200" b="0" spc="-10">
              <a:latin typeface="Arial" panose="020B0604020202020204" pitchFamily="34" charset="0"/>
              <a:cs typeface="Arial" panose="020B0604020202020204" pitchFamily="34" charset="0"/>
            </a:rPr>
            <a:t>After you address their</a:t>
          </a:r>
          <a:r>
            <a:rPr lang="en-US" sz="1200" b="0" spc="-10" baseline="0">
              <a:latin typeface="Arial" panose="020B0604020202020204" pitchFamily="34" charset="0"/>
              <a:cs typeface="Arial" panose="020B0604020202020204" pitchFamily="34" charset="0"/>
            </a:rPr>
            <a:t> expressed need, note any challenges you faced</a:t>
          </a:r>
          <a:r>
            <a:rPr lang="en-US" sz="1200" b="0" baseline="0">
              <a:latin typeface="Arial" panose="020B0604020202020204" pitchFamily="34" charset="0"/>
              <a:cs typeface="Arial" panose="020B0604020202020204" pitchFamily="34" charset="0"/>
            </a:rPr>
            <a:t>. Write these down in the space provided in each invitee entry. Add any feedback they gave to your efforts.</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0</xdr:colOff>
      <xdr:row>86</xdr:row>
      <xdr:rowOff>57150</xdr:rowOff>
    </xdr:from>
    <xdr:to>
      <xdr:col>13</xdr:col>
      <xdr:colOff>0</xdr:colOff>
      <xdr:row>89</xdr:row>
      <xdr:rowOff>146050</xdr:rowOff>
    </xdr:to>
    <xdr:sp macro="" textlink="">
      <xdr:nvSpPr>
        <xdr:cNvPr id="1104" name="TextBox 1103">
          <a:extLst>
            <a:ext uri="{FF2B5EF4-FFF2-40B4-BE49-F238E27FC236}">
              <a16:creationId xmlns:a16="http://schemas.microsoft.com/office/drawing/2014/main" id="{BDDB012F-C4F4-4BF9-B2B2-234EABB9EDB6}"/>
            </a:ext>
          </a:extLst>
        </xdr:cNvPr>
        <xdr:cNvSpPr txBox="1"/>
      </xdr:nvSpPr>
      <xdr:spPr>
        <a:xfrm>
          <a:off x="114300" y="32289750"/>
          <a:ext cx="61722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Your turn to express a need they can serve</a:t>
          </a:r>
        </a:p>
        <a:p>
          <a:pPr lvl="0" algn="l"/>
          <a:r>
            <a:rPr lang="en-US" sz="1200" b="0">
              <a:latin typeface="Arial" panose="020B0604020202020204" pitchFamily="34" charset="0"/>
              <a:cs typeface="Arial" panose="020B0604020202020204" pitchFamily="34" charset="0"/>
            </a:rPr>
            <a:t>Share your need using the</a:t>
          </a:r>
          <a:r>
            <a:rPr lang="en-US" sz="1200" b="0" baseline="0">
              <a:latin typeface="Arial" panose="020B0604020202020204" pitchFamily="34" charset="0"/>
              <a:cs typeface="Arial" panose="020B0604020202020204" pitchFamily="34" charset="0"/>
            </a:rPr>
            <a:t> positive-negative-positive format of the praise sandwich. You </a:t>
          </a:r>
          <a:r>
            <a:rPr lang="en-US" sz="1200" b="0" spc="-10" baseline="0">
              <a:latin typeface="Arial" panose="020B0604020202020204" pitchFamily="34" charset="0"/>
              <a:cs typeface="Arial" panose="020B0604020202020204" pitchFamily="34" charset="0"/>
            </a:rPr>
            <a:t>write something affirming of them before sharing your need. You close affirming them with your </a:t>
          </a:r>
          <a:r>
            <a:rPr lang="en-US" sz="1200" b="0" baseline="0">
              <a:latin typeface="Arial" panose="020B0604020202020204" pitchFamily="34" charset="0"/>
              <a:cs typeface="Arial" panose="020B0604020202020204" pitchFamily="34" charset="0"/>
            </a:rPr>
            <a:t>mutual regard.</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0</xdr:colOff>
      <xdr:row>107</xdr:row>
      <xdr:rowOff>63500</xdr:rowOff>
    </xdr:from>
    <xdr:to>
      <xdr:col>13</xdr:col>
      <xdr:colOff>0</xdr:colOff>
      <xdr:row>110</xdr:row>
      <xdr:rowOff>19050</xdr:rowOff>
    </xdr:to>
    <xdr:sp macro="" textlink="">
      <xdr:nvSpPr>
        <xdr:cNvPr id="1105" name="TextBox 1104">
          <a:extLst>
            <a:ext uri="{FF2B5EF4-FFF2-40B4-BE49-F238E27FC236}">
              <a16:creationId xmlns:a16="http://schemas.microsoft.com/office/drawing/2014/main" id="{F9C8F627-82F2-4B80-8B0D-8042396952DA}"/>
            </a:ext>
          </a:extLst>
        </xdr:cNvPr>
        <xdr:cNvSpPr txBox="1"/>
      </xdr:nvSpPr>
      <xdr:spPr>
        <a:xfrm>
          <a:off x="114300" y="40487600"/>
          <a:ext cx="6172200" cy="717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Take this to the</a:t>
          </a:r>
          <a:r>
            <a:rPr lang="en-US" sz="1400" b="1" baseline="0">
              <a:latin typeface="Arial" panose="020B0604020202020204" pitchFamily="34" charset="0"/>
              <a:cs typeface="Arial" panose="020B0604020202020204" pitchFamily="34" charset="0"/>
            </a:rPr>
            <a:t> next level</a:t>
          </a:r>
          <a:endParaRPr lang="en-US" sz="1200" b="1">
            <a:latin typeface="Arial" panose="020B0604020202020204" pitchFamily="34" charset="0"/>
            <a:cs typeface="Arial" panose="020B0604020202020204" pitchFamily="34" charset="0"/>
          </a:endParaRPr>
        </a:p>
        <a:p>
          <a:pPr lvl="0" algn="l"/>
          <a:r>
            <a:rPr lang="en-US" sz="1200" b="0">
              <a:latin typeface="Arial" panose="020B0604020202020204" pitchFamily="34" charset="0"/>
              <a:cs typeface="Arial" panose="020B0604020202020204" pitchFamily="34" charset="0"/>
            </a:rPr>
            <a:t>Write down your wellness</a:t>
          </a:r>
          <a:r>
            <a:rPr lang="en-US" sz="1200" b="0" baseline="0">
              <a:latin typeface="Arial" panose="020B0604020202020204" pitchFamily="34" charset="0"/>
              <a:cs typeface="Arial" panose="020B0604020202020204" pitchFamily="34" charset="0"/>
            </a:rPr>
            <a:t> goal if you haven't already. You can frame your goal to fit the expected responsiveness of the invitee. </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12700</xdr:colOff>
      <xdr:row>22</xdr:row>
      <xdr:rowOff>203200</xdr:rowOff>
    </xdr:from>
    <xdr:to>
      <xdr:col>13</xdr:col>
      <xdr:colOff>12700</xdr:colOff>
      <xdr:row>25</xdr:row>
      <xdr:rowOff>222250</xdr:rowOff>
    </xdr:to>
    <xdr:sp macro="" textlink="">
      <xdr:nvSpPr>
        <xdr:cNvPr id="1106" name="TextBox 1105">
          <a:extLst>
            <a:ext uri="{FF2B5EF4-FFF2-40B4-BE49-F238E27FC236}">
              <a16:creationId xmlns:a16="http://schemas.microsoft.com/office/drawing/2014/main" id="{026C4A88-26FA-4D72-82A0-C2C4364C12AD}"/>
            </a:ext>
          </a:extLst>
        </xdr:cNvPr>
        <xdr:cNvSpPr txBox="1"/>
      </xdr:nvSpPr>
      <xdr:spPr>
        <a:xfrm>
          <a:off x="127000" y="7607300"/>
          <a:ext cx="61722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Learn more</a:t>
          </a:r>
        </a:p>
        <a:p>
          <a:pPr lvl="0" algn="l"/>
          <a:r>
            <a:rPr lang="en-US" sz="1200" b="0">
              <a:latin typeface="Arial" panose="020B0604020202020204" pitchFamily="34" charset="0"/>
              <a:cs typeface="Arial" panose="020B0604020202020204" pitchFamily="34" charset="0"/>
            </a:rPr>
            <a:t>Scroll down to learn more about each of these cycles. Each includes its own four-part need-responsive cycle. See for yourself if this ultimately</a:t>
          </a:r>
          <a:r>
            <a:rPr lang="en-US" sz="1200" b="0" baseline="0">
              <a:latin typeface="Arial" panose="020B0604020202020204" pitchFamily="34" charset="0"/>
              <a:cs typeface="Arial" panose="020B0604020202020204" pitchFamily="34" charset="0"/>
            </a:rPr>
            <a:t> improves your wellness.</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63500</xdr:colOff>
      <xdr:row>14</xdr:row>
      <xdr:rowOff>88899</xdr:rowOff>
    </xdr:from>
    <xdr:to>
      <xdr:col>8</xdr:col>
      <xdr:colOff>25400</xdr:colOff>
      <xdr:row>16</xdr:row>
      <xdr:rowOff>129539</xdr:rowOff>
    </xdr:to>
    <xdr:sp macro="" textlink="">
      <xdr:nvSpPr>
        <xdr:cNvPr id="1107" name="TextBox 1106">
          <a:hlinkClick xmlns:r="http://schemas.openxmlformats.org/officeDocument/2006/relationships" r:id="rId13" tooltip="to INVITE: warmup cycle A"/>
          <a:extLst>
            <a:ext uri="{FF2B5EF4-FFF2-40B4-BE49-F238E27FC236}">
              <a16:creationId xmlns:a16="http://schemas.microsoft.com/office/drawing/2014/main" id="{2D939511-B369-4899-82C5-14FAC54FEA06}"/>
            </a:ext>
          </a:extLst>
        </xdr:cNvPr>
        <xdr:cNvSpPr txBox="1"/>
      </xdr:nvSpPr>
      <xdr:spPr>
        <a:xfrm>
          <a:off x="177800" y="546099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A. ALERT to this new need-focused process</a:t>
          </a:r>
        </a:p>
        <a:p>
          <a:pPr lvl="0" algn="l"/>
          <a:r>
            <a:rPr lang="en-US" sz="1100" b="0">
              <a:latin typeface="Arial" panose="020B0604020202020204" pitchFamily="34" charset="0"/>
              <a:cs typeface="Arial" panose="020B0604020202020204" pitchFamily="34" charset="0"/>
            </a:rPr>
            <a:t>You invite others to express a need you can serve.</a:t>
          </a:r>
        </a:p>
      </xdr:txBody>
    </xdr:sp>
    <xdr:clientData/>
  </xdr:twoCellAnchor>
  <xdr:twoCellAnchor>
    <xdr:from>
      <xdr:col>1</xdr:col>
      <xdr:colOff>63500</xdr:colOff>
      <xdr:row>16</xdr:row>
      <xdr:rowOff>88899</xdr:rowOff>
    </xdr:from>
    <xdr:to>
      <xdr:col>8</xdr:col>
      <xdr:colOff>25400</xdr:colOff>
      <xdr:row>18</xdr:row>
      <xdr:rowOff>129539</xdr:rowOff>
    </xdr:to>
    <xdr:sp macro="" textlink="">
      <xdr:nvSpPr>
        <xdr:cNvPr id="1108" name="TextBox 1107">
          <a:hlinkClick xmlns:r="http://schemas.openxmlformats.org/officeDocument/2006/relationships" r:id="rId14" tooltip="to ASSESS: warmup cycle B"/>
          <a:extLst>
            <a:ext uri="{FF2B5EF4-FFF2-40B4-BE49-F238E27FC236}">
              <a16:creationId xmlns:a16="http://schemas.microsoft.com/office/drawing/2014/main" id="{D8C244FA-5B4B-AD96-CC5B-FCB6164A87A5}"/>
            </a:ext>
          </a:extLst>
        </xdr:cNvPr>
        <xdr:cNvSpPr txBox="1"/>
      </xdr:nvSpPr>
      <xdr:spPr>
        <a:xfrm>
          <a:off x="177800" y="596899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B. ASSESS responsiveness to needs</a:t>
          </a:r>
        </a:p>
        <a:p>
          <a:pPr lvl="0" algn="l"/>
          <a:r>
            <a:rPr lang="en-US" sz="1100" b="0">
              <a:latin typeface="Arial" panose="020B0604020202020204" pitchFamily="34" charset="0"/>
              <a:cs typeface="Arial" panose="020B0604020202020204" pitchFamily="34" charset="0"/>
            </a:rPr>
            <a:t>You assess their responsiveness to your invitation.</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63500</xdr:colOff>
      <xdr:row>18</xdr:row>
      <xdr:rowOff>101599</xdr:rowOff>
    </xdr:from>
    <xdr:to>
      <xdr:col>8</xdr:col>
      <xdr:colOff>25400</xdr:colOff>
      <xdr:row>20</xdr:row>
      <xdr:rowOff>142239</xdr:rowOff>
    </xdr:to>
    <xdr:sp macro="" textlink="">
      <xdr:nvSpPr>
        <xdr:cNvPr id="1109" name="TextBox 1108">
          <a:hlinkClick xmlns:r="http://schemas.openxmlformats.org/officeDocument/2006/relationships" r:id="rId15" tooltip="to AUDIT: warmup cycle C"/>
          <a:extLst>
            <a:ext uri="{FF2B5EF4-FFF2-40B4-BE49-F238E27FC236}">
              <a16:creationId xmlns:a16="http://schemas.microsoft.com/office/drawing/2014/main" id="{87936C28-5F28-238E-DAF0-FBEF0B92B418}"/>
            </a:ext>
          </a:extLst>
        </xdr:cNvPr>
        <xdr:cNvSpPr txBox="1"/>
      </xdr:nvSpPr>
      <xdr:spPr>
        <a:xfrm>
          <a:off x="177800" y="648969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C. AUDIT progress of this process</a:t>
          </a:r>
        </a:p>
        <a:p>
          <a:pPr lvl="0" algn="l"/>
          <a:r>
            <a:rPr lang="en-US" sz="1100" b="0" spc="-20" baseline="0">
              <a:latin typeface="Arial" panose="020B0604020202020204" pitchFamily="34" charset="0"/>
              <a:cs typeface="Arial" panose="020B0604020202020204" pitchFamily="34" charset="0"/>
            </a:rPr>
            <a:t>You gage their responsiveness to your shared need.</a:t>
          </a:r>
          <a:endParaRPr lang="en-US" sz="1200" b="0" spc="-20" baseline="0">
            <a:latin typeface="Arial" panose="020B0604020202020204" pitchFamily="34" charset="0"/>
            <a:cs typeface="Arial" panose="020B0604020202020204" pitchFamily="34" charset="0"/>
          </a:endParaRPr>
        </a:p>
      </xdr:txBody>
    </xdr:sp>
    <xdr:clientData/>
  </xdr:twoCellAnchor>
  <xdr:twoCellAnchor>
    <xdr:from>
      <xdr:col>1</xdr:col>
      <xdr:colOff>63500</xdr:colOff>
      <xdr:row>20</xdr:row>
      <xdr:rowOff>107949</xdr:rowOff>
    </xdr:from>
    <xdr:to>
      <xdr:col>8</xdr:col>
      <xdr:colOff>25400</xdr:colOff>
      <xdr:row>22</xdr:row>
      <xdr:rowOff>148589</xdr:rowOff>
    </xdr:to>
    <xdr:sp macro="" textlink="">
      <xdr:nvSpPr>
        <xdr:cNvPr id="1110" name="TextBox 1109">
          <a:hlinkClick xmlns:r="http://schemas.openxmlformats.org/officeDocument/2006/relationships" r:id="rId16" tooltip="to AVOW: warmup cycle D"/>
          <a:extLst>
            <a:ext uri="{FF2B5EF4-FFF2-40B4-BE49-F238E27FC236}">
              <a16:creationId xmlns:a16="http://schemas.microsoft.com/office/drawing/2014/main" id="{FFA7A514-4C54-4BB8-C59F-1F32D4EAD2E0}"/>
            </a:ext>
          </a:extLst>
        </xdr:cNvPr>
        <xdr:cNvSpPr txBox="1"/>
      </xdr:nvSpPr>
      <xdr:spPr>
        <a:xfrm>
          <a:off x="177800" y="700404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D. AVOW to resolve needs</a:t>
          </a:r>
        </a:p>
        <a:p>
          <a:pPr lvl="0" algn="l"/>
          <a:r>
            <a:rPr lang="en-US" sz="1100" b="0">
              <a:latin typeface="Arial" panose="020B0604020202020204" pitchFamily="34" charset="0"/>
              <a:cs typeface="Arial" panose="020B0604020202020204" pitchFamily="34" charset="0"/>
            </a:rPr>
            <a:t>You invite them to join your wellness campaign.</a:t>
          </a:r>
          <a:endParaRPr lang="en-US" sz="1200" b="0">
            <a:latin typeface="Arial" panose="020B0604020202020204" pitchFamily="34" charset="0"/>
            <a:cs typeface="Arial" panose="020B0604020202020204" pitchFamily="34" charset="0"/>
          </a:endParaRPr>
        </a:p>
      </xdr:txBody>
    </xdr:sp>
    <xdr:clientData/>
  </xdr:twoCellAnchor>
  <xdr:twoCellAnchor>
    <xdr:from>
      <xdr:col>3</xdr:col>
      <xdr:colOff>463550</xdr:colOff>
      <xdr:row>9</xdr:row>
      <xdr:rowOff>69850</xdr:rowOff>
    </xdr:from>
    <xdr:to>
      <xdr:col>13</xdr:col>
      <xdr:colOff>69850</xdr:colOff>
      <xdr:row>12</xdr:row>
      <xdr:rowOff>234950</xdr:rowOff>
    </xdr:to>
    <xdr:sp macro="" textlink="">
      <xdr:nvSpPr>
        <xdr:cNvPr id="1111" name="TextBox 1110">
          <a:extLst>
            <a:ext uri="{FF2B5EF4-FFF2-40B4-BE49-F238E27FC236}">
              <a16:creationId xmlns:a16="http://schemas.microsoft.com/office/drawing/2014/main" id="{CAC4835C-9ED8-8C7E-BFBC-B501D9B0C025}"/>
            </a:ext>
          </a:extLst>
        </xdr:cNvPr>
        <xdr:cNvSpPr txBox="1"/>
      </xdr:nvSpPr>
      <xdr:spPr>
        <a:xfrm>
          <a:off x="1397000" y="4171950"/>
          <a:ext cx="4959350" cy="9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Need-response</a:t>
          </a:r>
          <a:r>
            <a:rPr lang="en-US" sz="1200" b="1" baseline="0">
              <a:latin typeface="Arial" panose="020B0604020202020204" pitchFamily="34" charset="0"/>
              <a:cs typeface="Arial" panose="020B0604020202020204" pitchFamily="34" charset="0"/>
            </a:rPr>
            <a:t> cycle</a:t>
          </a:r>
          <a:endParaRPr lang="en-US" sz="1200" b="1">
            <a:latin typeface="Arial" panose="020B0604020202020204" pitchFamily="34" charset="0"/>
            <a:cs typeface="Arial" panose="020B0604020202020204" pitchFamily="34" charset="0"/>
          </a:endParaRPr>
        </a:p>
        <a:p>
          <a:pPr lvl="0" algn="l"/>
          <a:r>
            <a:rPr lang="en-US" sz="1200" b="0">
              <a:latin typeface="Arial" panose="020B0604020202020204" pitchFamily="34" charset="0"/>
              <a:cs typeface="Arial" panose="020B0604020202020204" pitchFamily="34" charset="0"/>
            </a:rPr>
            <a:t>A wellness campain</a:t>
          </a:r>
          <a:r>
            <a:rPr lang="en-US" sz="1200" b="0" baseline="0">
              <a:latin typeface="Arial" panose="020B0604020202020204" pitchFamily="34" charset="0"/>
              <a:cs typeface="Arial" panose="020B0604020202020204" pitchFamily="34" charset="0"/>
            </a:rPr>
            <a:t> relies heavily on this tool to bring more needs into awareness and to improve our responsiveness to resolve such needs. This warmup exercise takes you through four of these cycles.</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107950</xdr:colOff>
      <xdr:row>89</xdr:row>
      <xdr:rowOff>133350</xdr:rowOff>
    </xdr:from>
    <xdr:to>
      <xdr:col>12</xdr:col>
      <xdr:colOff>717550</xdr:colOff>
      <xdr:row>91</xdr:row>
      <xdr:rowOff>95251</xdr:rowOff>
    </xdr:to>
    <xdr:sp macro="" textlink="">
      <xdr:nvSpPr>
        <xdr:cNvPr id="1113" name="TextBox 1112">
          <a:extLst>
            <a:ext uri="{FF2B5EF4-FFF2-40B4-BE49-F238E27FC236}">
              <a16:creationId xmlns:a16="http://schemas.microsoft.com/office/drawing/2014/main" id="{205FC701-DD8C-75CF-3C71-8E9D083BAAEF}"/>
            </a:ext>
          </a:extLst>
        </xdr:cNvPr>
        <xdr:cNvSpPr txBox="1"/>
      </xdr:nvSpPr>
      <xdr:spPr>
        <a:xfrm>
          <a:off x="107950" y="33127950"/>
          <a:ext cx="6172200" cy="469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a:latin typeface="Arial" panose="020B0604020202020204" pitchFamily="34" charset="0"/>
              <a:cs typeface="Arial" panose="020B0604020202020204" pitchFamily="34" charset="0"/>
            </a:rPr>
            <a:t>Log how receptive they are to your messaging</a:t>
          </a:r>
          <a:r>
            <a:rPr lang="en-US" sz="1200" b="0" baseline="0">
              <a:latin typeface="Arial" panose="020B0604020202020204" pitchFamily="34" charset="0"/>
              <a:cs typeface="Arial" panose="020B0604020202020204" pitchFamily="34" charset="0"/>
            </a:rPr>
            <a:t> of your expressed need. Then record how responsive they are to accommodate your shared need.</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76200</xdr:colOff>
      <xdr:row>43</xdr:row>
      <xdr:rowOff>209550</xdr:rowOff>
    </xdr:from>
    <xdr:to>
      <xdr:col>12</xdr:col>
      <xdr:colOff>685800</xdr:colOff>
      <xdr:row>45</xdr:row>
      <xdr:rowOff>209549</xdr:rowOff>
    </xdr:to>
    <xdr:sp macro="" textlink="">
      <xdr:nvSpPr>
        <xdr:cNvPr id="1116" name="TextBox 1115">
          <a:hlinkClick xmlns:r="http://schemas.openxmlformats.org/officeDocument/2006/relationships" r:id="rId17" tooltip="to first entry of invitees"/>
          <a:extLst>
            <a:ext uri="{FF2B5EF4-FFF2-40B4-BE49-F238E27FC236}">
              <a16:creationId xmlns:a16="http://schemas.microsoft.com/office/drawing/2014/main" id="{7E2E1D9C-5712-FA2D-9291-23BB457D8937}"/>
            </a:ext>
          </a:extLst>
        </xdr:cNvPr>
        <xdr:cNvSpPr txBox="1"/>
      </xdr:nvSpPr>
      <xdr:spPr>
        <a:xfrm>
          <a:off x="76200" y="15805150"/>
          <a:ext cx="6172200" cy="507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spc="-10" baseline="0">
              <a:solidFill>
                <a:sysClr val="windowText" lastClr="000000"/>
              </a:solidFill>
              <a:latin typeface="Arial" panose="020B0604020202020204" pitchFamily="34" charset="0"/>
              <a:cs typeface="Arial" panose="020B0604020202020204" pitchFamily="34" charset="0"/>
            </a:rPr>
            <a:t>Click</a:t>
          </a:r>
          <a:r>
            <a:rPr lang="en-US" sz="1200" b="0" spc="-10" baseline="0">
              <a:solidFill>
                <a:srgbClr val="004221"/>
              </a:solidFill>
              <a:latin typeface="Arial" panose="020B0604020202020204" pitchFamily="34" charset="0"/>
              <a:cs typeface="Arial" panose="020B0604020202020204" pitchFamily="34" charset="0"/>
            </a:rPr>
            <a:t> </a:t>
          </a:r>
          <a:r>
            <a:rPr lang="en-US" sz="1200" b="1" spc="-10" baseline="0">
              <a:solidFill>
                <a:srgbClr val="004221"/>
              </a:solidFill>
              <a:latin typeface="Arial" panose="020B0604020202020204" pitchFamily="34" charset="0"/>
              <a:cs typeface="Arial" panose="020B0604020202020204" pitchFamily="34" charset="0"/>
            </a:rPr>
            <a:t>here</a:t>
          </a:r>
          <a:r>
            <a:rPr lang="en-US" sz="1200" b="0" spc="-10" baseline="0">
              <a:solidFill>
                <a:srgbClr val="004221"/>
              </a:solidFill>
              <a:latin typeface="Arial" panose="020B0604020202020204" pitchFamily="34" charset="0"/>
              <a:cs typeface="Arial" panose="020B0604020202020204" pitchFamily="34" charset="0"/>
            </a:rPr>
            <a:t> </a:t>
          </a:r>
          <a:r>
            <a:rPr lang="en-US" sz="1200" b="0" spc="-10" baseline="0">
              <a:solidFill>
                <a:sysClr val="windowText" lastClr="000000"/>
              </a:solidFill>
              <a:latin typeface="Arial" panose="020B0604020202020204" pitchFamily="34" charset="0"/>
              <a:cs typeface="Arial" panose="020B0604020202020204" pitchFamily="34" charset="0"/>
            </a:rPr>
            <a:t>to enter the names below. Simply provide the invitee's first and last name. Click </a:t>
          </a:r>
          <a:r>
            <a:rPr lang="en-US" sz="1200" b="0" baseline="0">
              <a:solidFill>
                <a:sysClr val="windowText" lastClr="000000"/>
              </a:solidFill>
              <a:latin typeface="Arial" panose="020B0604020202020204" pitchFamily="34" charset="0"/>
              <a:cs typeface="Arial" panose="020B0604020202020204" pitchFamily="34" charset="0"/>
            </a:rPr>
            <a:t>on the blue number at the left of each name to go to that invitee's entry.</a:t>
          </a:r>
          <a:endParaRPr lang="en-US" sz="12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82550</xdr:colOff>
      <xdr:row>45</xdr:row>
      <xdr:rowOff>222250</xdr:rowOff>
    </xdr:from>
    <xdr:to>
      <xdr:col>12</xdr:col>
      <xdr:colOff>692150</xdr:colOff>
      <xdr:row>47</xdr:row>
      <xdr:rowOff>184151</xdr:rowOff>
    </xdr:to>
    <xdr:sp macro="" textlink="">
      <xdr:nvSpPr>
        <xdr:cNvPr id="1117" name="TextBox 1116">
          <a:extLst>
            <a:ext uri="{FF2B5EF4-FFF2-40B4-BE49-F238E27FC236}">
              <a16:creationId xmlns:a16="http://schemas.microsoft.com/office/drawing/2014/main" id="{5628EAD0-E0DC-4CA5-B7BB-FBA7EB5E2233}"/>
            </a:ext>
          </a:extLst>
        </xdr:cNvPr>
        <xdr:cNvSpPr txBox="1"/>
      </xdr:nvSpPr>
      <xdr:spPr>
        <a:xfrm>
          <a:off x="82550" y="16325850"/>
          <a:ext cx="6172200" cy="469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spc="-10" baseline="0">
              <a:latin typeface="Arial" panose="020B0604020202020204" pitchFamily="34" charset="0"/>
              <a:cs typeface="Arial" panose="020B0604020202020204" pitchFamily="34" charset="0"/>
            </a:rPr>
            <a:t>Write down that invitee's expressed need in their entry. Record when you asked and when </a:t>
          </a:r>
          <a:r>
            <a:rPr lang="en-US" sz="1200" b="0">
              <a:latin typeface="Arial" panose="020B0604020202020204" pitchFamily="34" charset="0"/>
              <a:cs typeface="Arial" panose="020B0604020202020204" pitchFamily="34" charset="0"/>
            </a:rPr>
            <a:t>they replied.</a:t>
          </a:r>
          <a:r>
            <a:rPr lang="en-US" sz="1200" b="0" baseline="0">
              <a:latin typeface="Arial" panose="020B0604020202020204" pitchFamily="34" charset="0"/>
              <a:cs typeface="Arial" panose="020B0604020202020204" pitchFamily="34" charset="0"/>
            </a:rPr>
            <a:t> And determine how urgent is this need to them.</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107950</xdr:colOff>
      <xdr:row>66</xdr:row>
      <xdr:rowOff>247650</xdr:rowOff>
    </xdr:from>
    <xdr:to>
      <xdr:col>12</xdr:col>
      <xdr:colOff>717550</xdr:colOff>
      <xdr:row>68</xdr:row>
      <xdr:rowOff>209551</xdr:rowOff>
    </xdr:to>
    <xdr:sp macro="" textlink="">
      <xdr:nvSpPr>
        <xdr:cNvPr id="1118" name="TextBox 1117">
          <a:extLst>
            <a:ext uri="{FF2B5EF4-FFF2-40B4-BE49-F238E27FC236}">
              <a16:creationId xmlns:a16="http://schemas.microsoft.com/office/drawing/2014/main" id="{3FA9CA7F-DEB7-25FC-B754-2CC9D5DFF3B7}"/>
            </a:ext>
          </a:extLst>
        </xdr:cNvPr>
        <xdr:cNvSpPr txBox="1"/>
      </xdr:nvSpPr>
      <xdr:spPr>
        <a:xfrm>
          <a:off x="107950" y="24542750"/>
          <a:ext cx="6172200" cy="469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a:solidFill>
                <a:schemeClr val="dk1"/>
              </a:solidFill>
              <a:effectLst/>
              <a:latin typeface="Arial" panose="020B0604020202020204" pitchFamily="34" charset="0"/>
              <a:ea typeface="+mn-ea"/>
              <a:cs typeface="Arial" panose="020B0604020202020204" pitchFamily="34" charset="0"/>
            </a:rPr>
            <a:t>Finally</a:t>
          </a:r>
          <a:r>
            <a:rPr lang="en-US" sz="1200" b="0" baseline="0">
              <a:solidFill>
                <a:schemeClr val="dk1"/>
              </a:solidFill>
              <a:effectLst/>
              <a:latin typeface="Arial" panose="020B0604020202020204" pitchFamily="34" charset="0"/>
              <a:ea typeface="+mn-ea"/>
              <a:cs typeface="Arial" panose="020B0604020202020204" pitchFamily="34" charset="0"/>
            </a:rPr>
            <a:t>, ask them how satisfied they are with your efforts. Log their </a:t>
          </a:r>
          <a:r>
            <a:rPr lang="en-US" sz="1200" b="1" baseline="0">
              <a:solidFill>
                <a:schemeClr val="dk1"/>
              </a:solidFill>
              <a:effectLst/>
              <a:latin typeface="Arial" panose="020B0604020202020204" pitchFamily="34" charset="0"/>
              <a:ea typeface="+mn-ea"/>
              <a:cs typeface="Arial" panose="020B0604020202020204" pitchFamily="34" charset="0"/>
            </a:rPr>
            <a:t>satisfaction level </a:t>
          </a:r>
          <a:r>
            <a:rPr lang="en-US" sz="1200" b="0" baseline="0">
              <a:solidFill>
                <a:schemeClr val="dk1"/>
              </a:solidFill>
              <a:effectLst/>
              <a:latin typeface="Arial" panose="020B0604020202020204" pitchFamily="34" charset="0"/>
              <a:ea typeface="+mn-ea"/>
              <a:cs typeface="Arial" panose="020B0604020202020204" pitchFamily="34" charset="0"/>
            </a:rPr>
            <a:t>using the tool below. Optional: select an option that captures their emotional repsonse.</a:t>
          </a:r>
          <a:endParaRPr lang="en-US" sz="1200">
            <a:effectLst/>
            <a:latin typeface="Arial" panose="020B0604020202020204" pitchFamily="34" charset="0"/>
            <a:cs typeface="Arial" panose="020B0604020202020204" pitchFamily="34" charset="0"/>
          </a:endParaRPr>
        </a:p>
        <a:p>
          <a:pPr lvl="0" algn="l"/>
          <a:endParaRPr lang="en-US" sz="1400" b="0">
            <a:latin typeface="Arial" panose="020B0604020202020204" pitchFamily="34" charset="0"/>
            <a:cs typeface="Arial" panose="020B0604020202020204" pitchFamily="34" charset="0"/>
          </a:endParaRPr>
        </a:p>
      </xdr:txBody>
    </xdr:sp>
    <xdr:clientData/>
  </xdr:twoCellAnchor>
  <xdr:twoCellAnchor>
    <xdr:from>
      <xdr:col>1</xdr:col>
      <xdr:colOff>0</xdr:colOff>
      <xdr:row>109</xdr:row>
      <xdr:rowOff>241300</xdr:rowOff>
    </xdr:from>
    <xdr:to>
      <xdr:col>13</xdr:col>
      <xdr:colOff>0</xdr:colOff>
      <xdr:row>112</xdr:row>
      <xdr:rowOff>203200</xdr:rowOff>
    </xdr:to>
    <xdr:sp macro="" textlink="">
      <xdr:nvSpPr>
        <xdr:cNvPr id="1120" name="TextBox 1119">
          <a:hlinkClick xmlns:r="http://schemas.openxmlformats.org/officeDocument/2006/relationships" r:id="rId18" tooltip="to Responsiveness Report"/>
          <a:extLst>
            <a:ext uri="{FF2B5EF4-FFF2-40B4-BE49-F238E27FC236}">
              <a16:creationId xmlns:a16="http://schemas.microsoft.com/office/drawing/2014/main" id="{07F977C8-34A8-7B49-9225-1520721446A7}"/>
            </a:ext>
          </a:extLst>
        </xdr:cNvPr>
        <xdr:cNvSpPr txBox="1"/>
      </xdr:nvSpPr>
      <xdr:spPr>
        <a:xfrm>
          <a:off x="114300" y="41173400"/>
          <a:ext cx="61722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spc="-10" baseline="0">
              <a:latin typeface="Arial" panose="020B0604020202020204" pitchFamily="34" charset="0"/>
              <a:cs typeface="Arial" panose="020B0604020202020204" pitchFamily="34" charset="0"/>
            </a:rPr>
            <a:t>Record </a:t>
          </a:r>
          <a:r>
            <a:rPr lang="en-US" sz="1200" b="0" spc="-10" baseline="0">
              <a:solidFill>
                <a:schemeClr val="dk1"/>
              </a:solidFill>
              <a:latin typeface="Arial" panose="020B0604020202020204" pitchFamily="34" charset="0"/>
              <a:ea typeface="+mn-ea"/>
              <a:cs typeface="Arial" panose="020B0604020202020204" pitchFamily="34" charset="0"/>
            </a:rPr>
            <a:t>when you asked and when they replied. After doing these steps with each invitee, check your responsive scores below. Then scroll down to read the </a:t>
          </a:r>
          <a:r>
            <a:rPr lang="en-US" sz="1200" b="1" spc="-10" baseline="0">
              <a:solidFill>
                <a:srgbClr val="004221"/>
              </a:solidFill>
              <a:latin typeface="Arial" panose="020B0604020202020204" pitchFamily="34" charset="0"/>
              <a:ea typeface="+mn-ea"/>
              <a:cs typeface="Arial" panose="020B0604020202020204" pitchFamily="34" charset="0"/>
            </a:rPr>
            <a:t>report</a:t>
          </a:r>
          <a:r>
            <a:rPr lang="en-US" sz="1200" b="0" spc="-10" baseline="0">
              <a:solidFill>
                <a:schemeClr val="dk1"/>
              </a:solidFill>
              <a:latin typeface="Arial" panose="020B0604020202020204" pitchFamily="34" charset="0"/>
              <a:ea typeface="+mn-ea"/>
              <a:cs typeface="Arial" panose="020B0604020202020204" pitchFamily="34" charset="0"/>
            </a:rPr>
            <a:t>. Decide then if you are set to proceed with your own wellness campaign.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anankelogyfoundation.org/forum/questions-answers" TargetMode="External"/><Relationship Id="rId7" Type="http://schemas.openxmlformats.org/officeDocument/2006/relationships/vmlDrawing" Target="../drawings/vmlDrawing1.vml"/><Relationship Id="rId2" Type="http://schemas.openxmlformats.org/officeDocument/2006/relationships/hyperlink" Target="https://www.anankelogyfoundation.org/" TargetMode="External"/><Relationship Id="rId1" Type="http://schemas.openxmlformats.org/officeDocument/2006/relationships/hyperlink" Target="https://www.anankelogyfoundation.org/need-response/wellness-campaig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nankelogyfoundation.org/need-response/wellness-campaig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FBFC8-061C-42E8-8D4D-56387E2DE2B0}">
  <dimension ref="A1:BB1145"/>
  <sheetViews>
    <sheetView tabSelected="1" zoomScaleNormal="100" zoomScaleSheetLayoutView="100" workbookViewId="0">
      <selection activeCell="A7" sqref="A1:N7"/>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7" width="7.36328125" style="1" customWidth="1"/>
    <col min="28" max="29" width="1.6328125" style="1" customWidth="1"/>
    <col min="30" max="71" width="8.90625" style="1" customWidth="1"/>
    <col min="72" max="73" width="15.6328125" style="1" customWidth="1"/>
    <col min="74" max="123" width="8.90625" style="1" customWidth="1"/>
    <col min="124" max="16384" width="8.90625" style="1"/>
  </cols>
  <sheetData>
    <row r="1" spans="1:30" ht="35" customHeight="1" x14ac:dyDescent="0.3">
      <c r="A1" s="146"/>
      <c r="B1" s="147"/>
      <c r="C1" s="147"/>
      <c r="D1" s="147"/>
      <c r="E1" s="147"/>
      <c r="F1" s="147"/>
      <c r="G1" s="147"/>
      <c r="H1" s="147"/>
      <c r="I1" s="147"/>
      <c r="J1" s="147"/>
      <c r="K1" s="147"/>
      <c r="L1" s="147"/>
      <c r="M1" s="147"/>
      <c r="N1" s="148"/>
    </row>
    <row r="2" spans="1:30" ht="35" customHeight="1" x14ac:dyDescent="0.3">
      <c r="A2" s="149" t="s">
        <v>23</v>
      </c>
      <c r="B2" s="150"/>
      <c r="C2" s="150"/>
      <c r="D2" s="150"/>
      <c r="E2" s="150"/>
      <c r="F2" s="150"/>
      <c r="G2" s="150"/>
      <c r="H2" s="150"/>
      <c r="I2" s="150"/>
      <c r="J2" s="150"/>
      <c r="K2" s="150"/>
      <c r="L2" s="150"/>
      <c r="M2" s="150"/>
      <c r="N2" s="151"/>
    </row>
    <row r="3" spans="1:30" ht="35" customHeight="1" x14ac:dyDescent="0.3">
      <c r="A3" s="149"/>
      <c r="B3" s="150"/>
      <c r="C3" s="150"/>
      <c r="D3" s="150"/>
      <c r="E3" s="150"/>
      <c r="F3" s="150"/>
      <c r="G3" s="150"/>
      <c r="H3" s="150"/>
      <c r="I3" s="150"/>
      <c r="J3" s="150"/>
      <c r="K3" s="150"/>
      <c r="L3" s="150"/>
      <c r="M3" s="150"/>
      <c r="N3" s="151"/>
    </row>
    <row r="4" spans="1:30" ht="50" customHeight="1" x14ac:dyDescent="0.3">
      <c r="A4" s="32"/>
      <c r="B4" s="152" t="s">
        <v>133</v>
      </c>
      <c r="C4" s="153"/>
      <c r="D4" s="153"/>
      <c r="E4" s="153"/>
      <c r="F4" s="153"/>
      <c r="G4" s="153"/>
      <c r="H4" s="153"/>
      <c r="I4" s="153"/>
      <c r="J4" s="153"/>
      <c r="K4" s="153"/>
      <c r="L4" s="153"/>
      <c r="M4" s="153"/>
      <c r="N4" s="31"/>
    </row>
    <row r="5" spans="1:30" ht="20" customHeight="1" x14ac:dyDescent="0.3">
      <c r="A5" s="32"/>
      <c r="B5" s="67"/>
      <c r="C5" s="68"/>
      <c r="D5" s="68"/>
      <c r="E5" s="68"/>
      <c r="F5" s="68"/>
      <c r="G5" s="68"/>
      <c r="H5" s="68"/>
      <c r="I5" s="68"/>
      <c r="J5" s="68"/>
      <c r="K5" s="68"/>
      <c r="L5" s="68"/>
      <c r="M5" s="68"/>
      <c r="N5" s="31"/>
    </row>
    <row r="6" spans="1:30" s="30" customFormat="1" ht="100" customHeight="1" x14ac:dyDescent="0.3">
      <c r="A6" s="154" t="s">
        <v>134</v>
      </c>
      <c r="B6" s="155"/>
      <c r="C6" s="155"/>
      <c r="D6" s="155"/>
      <c r="E6" s="155"/>
      <c r="F6" s="155"/>
      <c r="G6" s="155"/>
      <c r="H6" s="155"/>
      <c r="I6" s="155"/>
      <c r="J6" s="155"/>
      <c r="K6" s="155"/>
      <c r="L6" s="155"/>
      <c r="M6" s="155"/>
      <c r="N6" s="156"/>
      <c r="Q6" s="1"/>
      <c r="R6" s="1"/>
      <c r="S6" s="1"/>
      <c r="T6" s="1"/>
      <c r="U6" s="1"/>
      <c r="V6" s="1"/>
      <c r="W6" s="1"/>
      <c r="X6" s="1"/>
      <c r="Y6" s="1"/>
      <c r="Z6" s="1"/>
      <c r="AA6" s="1"/>
      <c r="AB6" s="1"/>
      <c r="AC6" s="1"/>
      <c r="AD6" s="1"/>
    </row>
    <row r="7" spans="1:30" ht="14" customHeight="1" x14ac:dyDescent="0.3">
      <c r="A7" s="157"/>
      <c r="B7" s="158"/>
      <c r="C7" s="158"/>
      <c r="D7" s="158"/>
      <c r="E7" s="158"/>
      <c r="F7" s="158"/>
      <c r="G7" s="158"/>
      <c r="H7" s="158"/>
      <c r="I7" s="158"/>
      <c r="J7" s="158"/>
      <c r="K7" s="158"/>
      <c r="L7" s="158"/>
      <c r="M7" s="158"/>
      <c r="N7" s="159"/>
    </row>
    <row r="8" spans="1:30" ht="14" customHeight="1" x14ac:dyDescent="0.3">
      <c r="A8" s="21"/>
      <c r="B8" s="25"/>
      <c r="C8" s="25"/>
      <c r="D8" s="25"/>
      <c r="E8" s="25"/>
      <c r="F8" s="25"/>
      <c r="G8" s="25"/>
      <c r="H8" s="26"/>
      <c r="I8" s="25"/>
      <c r="J8" s="25"/>
      <c r="K8" s="25"/>
      <c r="L8" s="25"/>
      <c r="M8" s="25"/>
      <c r="N8" s="20"/>
    </row>
    <row r="9" spans="1:30" ht="20" customHeight="1" x14ac:dyDescent="0.3">
      <c r="A9" s="21"/>
      <c r="B9" s="160" t="s">
        <v>160</v>
      </c>
      <c r="C9" s="160"/>
      <c r="D9" s="160"/>
      <c r="E9" s="160"/>
      <c r="F9" s="160"/>
      <c r="G9" s="160"/>
      <c r="H9" s="160"/>
      <c r="I9" s="160"/>
      <c r="J9" s="160"/>
      <c r="K9" s="160"/>
      <c r="L9" s="160"/>
      <c r="M9" s="160"/>
      <c r="N9" s="20"/>
    </row>
    <row r="10" spans="1:30" ht="20" customHeight="1" x14ac:dyDescent="0.3">
      <c r="A10" s="21"/>
      <c r="B10" s="25"/>
      <c r="C10" s="25"/>
      <c r="D10" s="25"/>
      <c r="E10" s="25"/>
      <c r="F10" s="25"/>
      <c r="G10" s="25"/>
      <c r="H10" s="26"/>
      <c r="I10" s="25"/>
      <c r="J10" s="25"/>
      <c r="K10" s="25"/>
      <c r="L10" s="25"/>
      <c r="M10" s="25"/>
      <c r="N10" s="29"/>
    </row>
    <row r="11" spans="1:30" ht="20" customHeight="1" x14ac:dyDescent="0.3">
      <c r="A11" s="21"/>
      <c r="B11" s="25"/>
      <c r="C11" s="25"/>
      <c r="D11" s="25"/>
      <c r="E11" s="25"/>
      <c r="F11" s="25"/>
      <c r="G11" s="25"/>
      <c r="H11" s="26"/>
      <c r="I11" s="25"/>
      <c r="J11" s="25"/>
      <c r="K11" s="25"/>
      <c r="L11" s="25"/>
      <c r="M11" s="25"/>
      <c r="N11" s="29"/>
    </row>
    <row r="12" spans="1:30" ht="20" customHeight="1" x14ac:dyDescent="0.3">
      <c r="A12" s="21"/>
      <c r="B12" s="25"/>
      <c r="C12" s="25"/>
      <c r="D12" s="25"/>
      <c r="E12" s="25"/>
      <c r="F12" s="25"/>
      <c r="G12" s="25"/>
      <c r="H12" s="26"/>
      <c r="I12" s="25"/>
      <c r="J12" s="25"/>
      <c r="K12" s="25"/>
      <c r="L12" s="25"/>
      <c r="M12" s="25"/>
      <c r="N12" s="20"/>
    </row>
    <row r="13" spans="1:30" ht="20" customHeight="1" x14ac:dyDescent="0.3">
      <c r="A13" s="21"/>
      <c r="B13" s="25"/>
      <c r="C13" s="25"/>
      <c r="D13" s="25"/>
      <c r="E13" s="25"/>
      <c r="F13" s="25"/>
      <c r="G13" s="25"/>
      <c r="H13" s="26"/>
      <c r="I13" s="25"/>
      <c r="J13" s="25"/>
      <c r="K13" s="25"/>
      <c r="L13" s="25"/>
      <c r="M13" s="25"/>
      <c r="N13" s="20"/>
    </row>
    <row r="14" spans="1:30" ht="20" customHeight="1" x14ac:dyDescent="0.3">
      <c r="A14" s="21"/>
      <c r="B14" s="25"/>
      <c r="C14" s="25"/>
      <c r="D14" s="25"/>
      <c r="E14" s="25"/>
      <c r="F14" s="25"/>
      <c r="G14" s="25"/>
      <c r="H14" s="26"/>
      <c r="I14" s="25"/>
      <c r="J14" s="25"/>
      <c r="K14" s="25"/>
      <c r="L14" s="25"/>
      <c r="M14" s="25"/>
      <c r="N14" s="20"/>
    </row>
    <row r="15" spans="1:30" ht="20" customHeight="1" x14ac:dyDescent="0.3">
      <c r="A15" s="21"/>
      <c r="B15" s="25"/>
      <c r="C15" s="25"/>
      <c r="D15" s="25"/>
      <c r="E15" s="25"/>
      <c r="F15" s="25"/>
      <c r="G15" s="25"/>
      <c r="H15" s="26"/>
      <c r="I15" s="25"/>
      <c r="J15" s="25"/>
      <c r="K15" s="25"/>
      <c r="L15" s="25"/>
      <c r="M15" s="25"/>
      <c r="N15" s="20"/>
    </row>
    <row r="16" spans="1:30" ht="20" customHeight="1" x14ac:dyDescent="0.3">
      <c r="A16" s="21"/>
      <c r="B16" s="25"/>
      <c r="C16" s="25"/>
      <c r="D16" s="25"/>
      <c r="E16" s="25"/>
      <c r="F16" s="25"/>
      <c r="G16" s="25"/>
      <c r="H16" s="26"/>
      <c r="I16" s="25"/>
      <c r="J16" s="25"/>
      <c r="K16" s="25"/>
      <c r="L16" s="25"/>
      <c r="M16" s="25"/>
      <c r="N16" s="20"/>
    </row>
    <row r="17" spans="1:14" ht="20" customHeight="1" x14ac:dyDescent="0.3">
      <c r="A17" s="21"/>
      <c r="B17" s="25"/>
      <c r="C17" s="25"/>
      <c r="D17" s="25"/>
      <c r="E17" s="25"/>
      <c r="F17" s="25"/>
      <c r="G17" s="25"/>
      <c r="H17" s="26"/>
      <c r="I17" s="25"/>
      <c r="J17" s="25"/>
      <c r="K17" s="25"/>
      <c r="L17" s="25"/>
      <c r="M17" s="25"/>
      <c r="N17" s="20"/>
    </row>
    <row r="18" spans="1:14" ht="20" customHeight="1" x14ac:dyDescent="0.3">
      <c r="A18" s="21"/>
      <c r="B18" s="25"/>
      <c r="C18" s="25"/>
      <c r="D18" s="25"/>
      <c r="E18" s="25"/>
      <c r="F18" s="25"/>
      <c r="G18" s="25"/>
      <c r="H18" s="26"/>
      <c r="I18" s="25"/>
      <c r="J18" s="25"/>
      <c r="K18" s="25"/>
      <c r="L18" s="25"/>
      <c r="M18" s="25"/>
      <c r="N18" s="20"/>
    </row>
    <row r="19" spans="1:14" ht="20" customHeight="1" x14ac:dyDescent="0.3">
      <c r="A19" s="21"/>
      <c r="B19" s="25"/>
      <c r="C19" s="25"/>
      <c r="D19" s="25"/>
      <c r="E19" s="25"/>
      <c r="F19" s="25"/>
      <c r="G19" s="25"/>
      <c r="H19" s="26"/>
      <c r="I19" s="25"/>
      <c r="J19" s="25"/>
      <c r="K19" s="25"/>
      <c r="L19" s="25"/>
      <c r="M19" s="25"/>
      <c r="N19" s="20"/>
    </row>
    <row r="20" spans="1:14" ht="20" customHeight="1" x14ac:dyDescent="0.3">
      <c r="A20" s="21"/>
      <c r="B20" s="25"/>
      <c r="C20" s="25"/>
      <c r="D20" s="25"/>
      <c r="E20" s="25"/>
      <c r="F20" s="25"/>
      <c r="G20" s="25"/>
      <c r="H20" s="26"/>
      <c r="I20" s="25"/>
      <c r="J20" s="25"/>
      <c r="K20" s="25"/>
      <c r="L20" s="25"/>
      <c r="M20" s="25"/>
      <c r="N20" s="20"/>
    </row>
    <row r="21" spans="1:14" ht="20" customHeight="1" x14ac:dyDescent="0.3">
      <c r="A21" s="21"/>
      <c r="B21" s="25"/>
      <c r="C21" s="25"/>
      <c r="D21" s="25"/>
      <c r="E21" s="25"/>
      <c r="F21" s="25"/>
      <c r="G21" s="25"/>
      <c r="H21" s="26"/>
      <c r="I21" s="25"/>
      <c r="J21" s="25"/>
      <c r="K21" s="25"/>
      <c r="L21" s="25"/>
      <c r="M21" s="25"/>
      <c r="N21" s="20"/>
    </row>
    <row r="22" spans="1:14" ht="20" customHeight="1" x14ac:dyDescent="0.3">
      <c r="A22" s="21"/>
      <c r="B22" s="25"/>
      <c r="C22" s="25"/>
      <c r="D22" s="25"/>
      <c r="E22" s="25"/>
      <c r="F22" s="25"/>
      <c r="G22" s="25"/>
      <c r="H22" s="26"/>
      <c r="I22" s="25"/>
      <c r="J22" s="25"/>
      <c r="K22" s="25"/>
      <c r="L22" s="25"/>
      <c r="M22" s="25"/>
      <c r="N22" s="20"/>
    </row>
    <row r="23" spans="1:14" ht="20" customHeight="1" x14ac:dyDescent="0.3">
      <c r="A23" s="21"/>
      <c r="B23" s="25"/>
      <c r="C23" s="25"/>
      <c r="D23" s="25"/>
      <c r="E23" s="25"/>
      <c r="F23" s="25"/>
      <c r="G23" s="25"/>
      <c r="H23" s="26"/>
      <c r="I23" s="25"/>
      <c r="J23" s="25"/>
      <c r="K23" s="25"/>
      <c r="L23" s="25"/>
      <c r="M23" s="25"/>
      <c r="N23" s="20"/>
    </row>
    <row r="24" spans="1:14" ht="20" customHeight="1" x14ac:dyDescent="0.3">
      <c r="A24" s="21"/>
      <c r="B24" s="25"/>
      <c r="C24" s="25"/>
      <c r="D24" s="25"/>
      <c r="E24" s="25"/>
      <c r="F24" s="25"/>
      <c r="G24" s="25"/>
      <c r="H24" s="26"/>
      <c r="I24" s="25"/>
      <c r="J24" s="25"/>
      <c r="K24" s="25"/>
      <c r="L24" s="25"/>
      <c r="M24" s="25"/>
      <c r="N24" s="20"/>
    </row>
    <row r="25" spans="1:14" ht="20" customHeight="1" x14ac:dyDescent="0.3">
      <c r="A25" s="161"/>
      <c r="B25" s="162"/>
      <c r="C25" s="162"/>
      <c r="D25" s="162"/>
      <c r="E25" s="162"/>
      <c r="F25" s="162"/>
      <c r="G25" s="162"/>
      <c r="H25" s="162"/>
      <c r="I25" s="162"/>
      <c r="J25" s="162"/>
      <c r="K25" s="162"/>
      <c r="L25" s="162"/>
      <c r="M25" s="162"/>
      <c r="N25" s="163"/>
    </row>
    <row r="26" spans="1:14" ht="20" customHeight="1" x14ac:dyDescent="0.3">
      <c r="A26" s="19"/>
      <c r="B26" s="27"/>
      <c r="C26" s="27"/>
      <c r="D26" s="27"/>
      <c r="E26" s="27"/>
      <c r="F26" s="27"/>
      <c r="G26" s="27"/>
      <c r="H26" s="28"/>
      <c r="I26" s="27"/>
      <c r="J26" s="27"/>
      <c r="K26" s="27"/>
      <c r="L26" s="27"/>
      <c r="M26" s="27"/>
      <c r="N26" s="16"/>
    </row>
    <row r="27" spans="1:14" ht="60" customHeight="1" x14ac:dyDescent="0.3">
      <c r="A27" s="47"/>
      <c r="B27" s="96" t="s">
        <v>182</v>
      </c>
      <c r="C27" s="96"/>
      <c r="D27" s="94"/>
      <c r="E27" s="94"/>
      <c r="F27" s="94"/>
      <c r="G27" s="94"/>
      <c r="H27" s="95"/>
      <c r="I27" s="94"/>
      <c r="J27" s="94"/>
      <c r="K27" s="94"/>
      <c r="L27" s="94"/>
      <c r="M27" s="94"/>
      <c r="N27" s="51"/>
    </row>
    <row r="28" spans="1:14" ht="20" customHeight="1" x14ac:dyDescent="0.3">
      <c r="A28" s="21"/>
      <c r="B28" s="25"/>
      <c r="C28" s="25"/>
      <c r="D28" s="25"/>
      <c r="E28" s="25"/>
      <c r="F28" s="25"/>
      <c r="G28" s="25"/>
      <c r="H28" s="26"/>
      <c r="I28" s="25"/>
      <c r="J28" s="25"/>
      <c r="K28" s="25"/>
      <c r="L28" s="25"/>
      <c r="M28" s="25"/>
      <c r="N28" s="20"/>
    </row>
    <row r="29" spans="1:14" ht="45" customHeight="1" x14ac:dyDescent="0.3">
      <c r="A29" s="21"/>
      <c r="B29" s="178" t="s">
        <v>145</v>
      </c>
      <c r="C29" s="178"/>
      <c r="D29" s="178"/>
      <c r="E29" s="178"/>
      <c r="F29" s="178"/>
      <c r="G29" s="178"/>
      <c r="H29" s="178"/>
      <c r="I29" s="178"/>
      <c r="J29" s="178"/>
      <c r="K29" s="178"/>
      <c r="L29" s="178"/>
      <c r="M29" s="178"/>
      <c r="N29" s="20"/>
    </row>
    <row r="30" spans="1:14" ht="20" customHeight="1" x14ac:dyDescent="0.3">
      <c r="A30" s="21"/>
      <c r="B30" s="25"/>
      <c r="C30" s="25"/>
      <c r="D30" s="25"/>
      <c r="E30" s="25"/>
      <c r="F30" s="25"/>
      <c r="G30" s="25"/>
      <c r="H30" s="26"/>
      <c r="I30" s="25"/>
      <c r="J30" s="25"/>
      <c r="K30" s="25"/>
      <c r="L30" s="25"/>
      <c r="M30" s="25"/>
      <c r="N30" s="20"/>
    </row>
    <row r="31" spans="1:14" ht="60" customHeight="1" x14ac:dyDescent="0.3">
      <c r="A31" s="21"/>
      <c r="B31" s="169" t="s">
        <v>139</v>
      </c>
      <c r="C31" s="169"/>
      <c r="D31" s="169"/>
      <c r="E31" s="169"/>
      <c r="F31" s="169"/>
      <c r="G31" s="169"/>
      <c r="H31" s="26"/>
      <c r="I31" s="25"/>
      <c r="J31" s="25"/>
      <c r="K31" s="25"/>
      <c r="L31" s="25"/>
      <c r="M31" s="25"/>
      <c r="N31" s="20"/>
    </row>
    <row r="32" spans="1:14" ht="60" customHeight="1" x14ac:dyDescent="0.3">
      <c r="A32" s="21"/>
      <c r="B32" s="169" t="s">
        <v>140</v>
      </c>
      <c r="C32" s="169"/>
      <c r="D32" s="169"/>
      <c r="E32" s="169"/>
      <c r="F32" s="169"/>
      <c r="G32" s="169"/>
      <c r="H32" s="26"/>
      <c r="I32" s="25"/>
      <c r="J32" s="25"/>
      <c r="K32" s="25"/>
      <c r="L32" s="25"/>
      <c r="M32" s="25"/>
      <c r="N32" s="20"/>
    </row>
    <row r="33" spans="1:14" ht="60" customHeight="1" x14ac:dyDescent="0.3">
      <c r="A33" s="21"/>
      <c r="B33" s="169" t="s">
        <v>141</v>
      </c>
      <c r="C33" s="169"/>
      <c r="D33" s="169"/>
      <c r="E33" s="169"/>
      <c r="F33" s="169"/>
      <c r="G33" s="169"/>
      <c r="H33" s="26"/>
      <c r="I33" s="25"/>
      <c r="J33" s="25"/>
      <c r="K33" s="25"/>
      <c r="L33" s="25"/>
      <c r="M33" s="25"/>
      <c r="N33" s="20"/>
    </row>
    <row r="34" spans="1:14" ht="60" customHeight="1" x14ac:dyDescent="0.3">
      <c r="A34" s="21"/>
      <c r="B34" s="169" t="s">
        <v>142</v>
      </c>
      <c r="C34" s="169"/>
      <c r="D34" s="169"/>
      <c r="E34" s="169"/>
      <c r="F34" s="169"/>
      <c r="G34" s="169"/>
      <c r="H34" s="26"/>
      <c r="I34" s="25"/>
      <c r="J34" s="25"/>
      <c r="K34" s="25"/>
      <c r="L34" s="25"/>
      <c r="M34" s="25"/>
      <c r="N34" s="20"/>
    </row>
    <row r="35" spans="1:14" ht="20" customHeight="1" x14ac:dyDescent="0.3">
      <c r="A35" s="21"/>
      <c r="B35" s="25"/>
      <c r="C35" s="25"/>
      <c r="D35" s="25"/>
      <c r="E35" s="25"/>
      <c r="F35" s="25"/>
      <c r="G35" s="25"/>
      <c r="H35" s="26"/>
      <c r="I35" s="25"/>
      <c r="J35" s="25"/>
      <c r="K35" s="25"/>
      <c r="L35" s="25"/>
      <c r="M35" s="25"/>
      <c r="N35" s="20"/>
    </row>
    <row r="36" spans="1:14" ht="20" customHeight="1" x14ac:dyDescent="0.3">
      <c r="A36" s="21"/>
      <c r="B36" s="25"/>
      <c r="C36" s="25"/>
      <c r="D36" s="25"/>
      <c r="E36" s="25"/>
      <c r="F36" s="25"/>
      <c r="G36" s="25"/>
      <c r="H36" s="26"/>
      <c r="I36" s="25"/>
      <c r="J36" s="25"/>
      <c r="K36" s="25"/>
      <c r="L36" s="25"/>
      <c r="M36" s="25"/>
      <c r="N36" s="20"/>
    </row>
    <row r="37" spans="1:14" ht="20" customHeight="1" x14ac:dyDescent="0.3">
      <c r="A37" s="21"/>
      <c r="B37" s="25"/>
      <c r="C37" s="25"/>
      <c r="D37" s="25"/>
      <c r="E37" s="25"/>
      <c r="F37" s="25"/>
      <c r="G37" s="25"/>
      <c r="H37" s="26"/>
      <c r="I37" s="25"/>
      <c r="J37" s="25"/>
      <c r="K37" s="25"/>
      <c r="L37" s="25"/>
      <c r="M37" s="25"/>
      <c r="N37" s="20"/>
    </row>
    <row r="38" spans="1:14" ht="20" customHeight="1" x14ac:dyDescent="0.3">
      <c r="A38" s="21"/>
      <c r="B38" s="25"/>
      <c r="C38" s="25"/>
      <c r="D38" s="25"/>
      <c r="E38" s="25"/>
      <c r="F38" s="25"/>
      <c r="G38" s="25"/>
      <c r="H38" s="26"/>
      <c r="I38" s="25"/>
      <c r="J38" s="25"/>
      <c r="K38" s="25"/>
      <c r="L38" s="25"/>
      <c r="M38" s="25"/>
      <c r="N38" s="20"/>
    </row>
    <row r="39" spans="1:14" ht="20" customHeight="1" x14ac:dyDescent="0.3">
      <c r="A39" s="21"/>
      <c r="B39" s="25"/>
      <c r="C39" s="25"/>
      <c r="D39" s="25"/>
      <c r="E39" s="25"/>
      <c r="F39" s="25"/>
      <c r="G39" s="25"/>
      <c r="H39" s="26"/>
      <c r="I39" s="25"/>
      <c r="J39" s="25"/>
      <c r="K39" s="25"/>
      <c r="L39" s="25"/>
      <c r="M39" s="25"/>
      <c r="N39" s="20"/>
    </row>
    <row r="40" spans="1:14" ht="20" customHeight="1" x14ac:dyDescent="0.3">
      <c r="A40" s="21"/>
      <c r="B40" s="25"/>
      <c r="C40" s="25"/>
      <c r="D40" s="25"/>
      <c r="E40" s="25"/>
      <c r="F40" s="25"/>
      <c r="G40" s="25"/>
      <c r="H40" s="26"/>
      <c r="I40" s="25"/>
      <c r="J40" s="25"/>
      <c r="K40" s="25"/>
      <c r="L40" s="25"/>
      <c r="M40" s="25"/>
      <c r="N40" s="20"/>
    </row>
    <row r="41" spans="1:14" ht="20" customHeight="1" x14ac:dyDescent="0.3">
      <c r="A41" s="21"/>
      <c r="B41" s="25"/>
      <c r="C41" s="25"/>
      <c r="D41" s="25"/>
      <c r="E41" s="25"/>
      <c r="F41" s="25"/>
      <c r="G41" s="25"/>
      <c r="H41" s="26"/>
      <c r="I41" s="25"/>
      <c r="J41" s="25"/>
      <c r="K41" s="25"/>
      <c r="L41" s="25"/>
      <c r="M41" s="25"/>
      <c r="N41" s="20"/>
    </row>
    <row r="42" spans="1:14" ht="20" customHeight="1" x14ac:dyDescent="0.3">
      <c r="A42" s="21"/>
      <c r="B42" s="25"/>
      <c r="C42" s="25"/>
      <c r="D42" s="25"/>
      <c r="E42" s="25"/>
      <c r="F42" s="25"/>
      <c r="G42" s="25"/>
      <c r="H42" s="26"/>
      <c r="I42" s="25"/>
      <c r="J42" s="25"/>
      <c r="K42" s="25"/>
      <c r="L42" s="25"/>
      <c r="M42" s="25"/>
      <c r="N42" s="20"/>
    </row>
    <row r="43" spans="1:14" ht="20" customHeight="1" x14ac:dyDescent="0.3">
      <c r="A43" s="21"/>
      <c r="B43" s="25"/>
      <c r="C43" s="25"/>
      <c r="D43" s="25"/>
      <c r="E43" s="25"/>
      <c r="F43" s="25"/>
      <c r="G43" s="25"/>
      <c r="H43" s="26"/>
      <c r="I43" s="25"/>
      <c r="J43" s="25"/>
      <c r="K43" s="25"/>
      <c r="L43" s="25"/>
      <c r="M43" s="25"/>
      <c r="N43" s="20"/>
    </row>
    <row r="44" spans="1:14" ht="20" customHeight="1" x14ac:dyDescent="0.3">
      <c r="A44" s="21"/>
      <c r="B44" s="25"/>
      <c r="C44" s="25"/>
      <c r="D44" s="25"/>
      <c r="E44" s="25"/>
      <c r="F44" s="25"/>
      <c r="G44" s="25"/>
      <c r="H44" s="26"/>
      <c r="I44" s="25"/>
      <c r="J44" s="25"/>
      <c r="K44" s="25"/>
      <c r="L44" s="25"/>
      <c r="M44" s="25"/>
      <c r="N44" s="20"/>
    </row>
    <row r="45" spans="1:14" ht="20" customHeight="1" x14ac:dyDescent="0.3">
      <c r="A45" s="21"/>
      <c r="B45" s="25"/>
      <c r="C45" s="25"/>
      <c r="D45" s="25"/>
      <c r="E45" s="25"/>
      <c r="F45" s="25"/>
      <c r="G45" s="25"/>
      <c r="H45" s="26"/>
      <c r="I45" s="25"/>
      <c r="J45" s="25"/>
      <c r="K45" s="25"/>
      <c r="L45" s="25"/>
      <c r="M45" s="25"/>
      <c r="N45" s="20"/>
    </row>
    <row r="46" spans="1:14" ht="20" customHeight="1" x14ac:dyDescent="0.3">
      <c r="A46" s="21"/>
      <c r="B46" s="25"/>
      <c r="C46" s="25"/>
      <c r="D46" s="25"/>
      <c r="E46" s="25"/>
      <c r="F46" s="25"/>
      <c r="G46" s="25"/>
      <c r="H46" s="26"/>
      <c r="I46" s="25"/>
      <c r="J46" s="25"/>
      <c r="K46" s="25"/>
      <c r="L46" s="25"/>
      <c r="M46" s="25"/>
      <c r="N46" s="20"/>
    </row>
    <row r="47" spans="1:14" ht="20" customHeight="1" x14ac:dyDescent="0.3">
      <c r="A47" s="21"/>
      <c r="B47" s="25"/>
      <c r="C47" s="25"/>
      <c r="D47" s="25"/>
      <c r="E47" s="25"/>
      <c r="F47" s="25"/>
      <c r="G47" s="25"/>
      <c r="H47" s="26"/>
      <c r="I47" s="25"/>
      <c r="J47" s="25"/>
      <c r="K47" s="25"/>
      <c r="L47" s="25"/>
      <c r="M47" s="25"/>
      <c r="N47" s="20"/>
    </row>
    <row r="48" spans="1:14" ht="20" customHeight="1" x14ac:dyDescent="0.3">
      <c r="A48" s="21"/>
      <c r="B48" s="25"/>
      <c r="C48" s="25"/>
      <c r="D48" s="25"/>
      <c r="E48" s="25"/>
      <c r="F48" s="25"/>
      <c r="G48" s="25"/>
      <c r="H48" s="26"/>
      <c r="I48" s="25"/>
      <c r="J48" s="25"/>
      <c r="K48" s="25"/>
      <c r="L48" s="25"/>
      <c r="M48" s="25"/>
      <c r="N48" s="20"/>
    </row>
    <row r="49" spans="1:14" ht="60" customHeight="1" x14ac:dyDescent="0.3">
      <c r="A49" s="47"/>
      <c r="B49" s="96" t="s">
        <v>181</v>
      </c>
      <c r="C49" s="96"/>
      <c r="D49" s="94"/>
      <c r="E49" s="94"/>
      <c r="F49" s="94"/>
      <c r="G49" s="94"/>
      <c r="H49" s="95"/>
      <c r="I49" s="94"/>
      <c r="J49" s="94"/>
      <c r="K49" s="94"/>
      <c r="L49" s="94"/>
      <c r="M49" s="94"/>
      <c r="N49" s="51"/>
    </row>
    <row r="50" spans="1:14" ht="20" customHeight="1" x14ac:dyDescent="0.3">
      <c r="A50" s="21"/>
      <c r="B50" s="25"/>
      <c r="C50" s="25"/>
      <c r="D50" s="25"/>
      <c r="E50" s="25"/>
      <c r="F50" s="25"/>
      <c r="G50" s="25"/>
      <c r="H50" s="26"/>
      <c r="I50" s="25"/>
      <c r="J50" s="25"/>
      <c r="K50" s="25"/>
      <c r="L50" s="25"/>
      <c r="M50" s="25"/>
      <c r="N50" s="20"/>
    </row>
    <row r="51" spans="1:14" ht="45" customHeight="1" x14ac:dyDescent="0.3">
      <c r="A51" s="21"/>
      <c r="B51" s="178" t="s">
        <v>143</v>
      </c>
      <c r="C51" s="178"/>
      <c r="D51" s="178"/>
      <c r="E51" s="178"/>
      <c r="F51" s="178"/>
      <c r="G51" s="178"/>
      <c r="H51" s="178"/>
      <c r="I51" s="178"/>
      <c r="J51" s="178"/>
      <c r="K51" s="178"/>
      <c r="L51" s="178"/>
      <c r="M51" s="178"/>
      <c r="N51" s="20"/>
    </row>
    <row r="52" spans="1:14" ht="20" customHeight="1" x14ac:dyDescent="0.3">
      <c r="A52" s="21"/>
      <c r="B52" s="25"/>
      <c r="C52" s="25"/>
      <c r="D52" s="25"/>
      <c r="E52" s="25"/>
      <c r="F52" s="25"/>
      <c r="G52" s="25"/>
      <c r="H52" s="26"/>
      <c r="I52" s="25"/>
      <c r="J52" s="25"/>
      <c r="K52" s="25"/>
      <c r="L52" s="25"/>
      <c r="M52" s="25"/>
      <c r="N52" s="20"/>
    </row>
    <row r="53" spans="1:14" ht="60" customHeight="1" x14ac:dyDescent="0.3">
      <c r="A53" s="21"/>
      <c r="B53" s="169" t="s">
        <v>146</v>
      </c>
      <c r="C53" s="169"/>
      <c r="D53" s="169"/>
      <c r="E53" s="169"/>
      <c r="F53" s="169"/>
      <c r="G53" s="169"/>
      <c r="H53" s="26"/>
      <c r="I53" s="25"/>
      <c r="J53" s="25"/>
      <c r="K53" s="25"/>
      <c r="L53" s="25"/>
      <c r="M53" s="25"/>
      <c r="N53" s="20"/>
    </row>
    <row r="54" spans="1:14" ht="60" customHeight="1" x14ac:dyDescent="0.3">
      <c r="A54" s="21"/>
      <c r="B54" s="169" t="s">
        <v>147</v>
      </c>
      <c r="C54" s="169"/>
      <c r="D54" s="169"/>
      <c r="E54" s="169"/>
      <c r="F54" s="169"/>
      <c r="G54" s="169"/>
      <c r="H54" s="26"/>
      <c r="I54" s="25"/>
      <c r="J54" s="25"/>
      <c r="K54" s="25"/>
      <c r="L54" s="25"/>
      <c r="M54" s="25"/>
      <c r="N54" s="20"/>
    </row>
    <row r="55" spans="1:14" ht="60" customHeight="1" x14ac:dyDescent="0.3">
      <c r="A55" s="21"/>
      <c r="B55" s="169" t="s">
        <v>148</v>
      </c>
      <c r="C55" s="169"/>
      <c r="D55" s="169"/>
      <c r="E55" s="169"/>
      <c r="F55" s="169"/>
      <c r="G55" s="169"/>
      <c r="H55" s="26"/>
      <c r="I55" s="25"/>
      <c r="J55" s="25"/>
      <c r="K55" s="25"/>
      <c r="L55" s="25"/>
      <c r="M55" s="25"/>
      <c r="N55" s="20"/>
    </row>
    <row r="56" spans="1:14" ht="60" customHeight="1" x14ac:dyDescent="0.3">
      <c r="A56" s="21"/>
      <c r="B56" s="169" t="s">
        <v>149</v>
      </c>
      <c r="C56" s="169"/>
      <c r="D56" s="169"/>
      <c r="E56" s="169"/>
      <c r="F56" s="169"/>
      <c r="G56" s="169"/>
      <c r="H56" s="26"/>
      <c r="I56" s="25"/>
      <c r="J56" s="25"/>
      <c r="K56" s="25"/>
      <c r="L56" s="25"/>
      <c r="M56" s="25"/>
      <c r="N56" s="20"/>
    </row>
    <row r="57" spans="1:14" ht="20" customHeight="1" x14ac:dyDescent="0.3">
      <c r="A57" s="21"/>
      <c r="B57" s="25"/>
      <c r="C57" s="25"/>
      <c r="D57" s="25"/>
      <c r="E57" s="25"/>
      <c r="F57" s="25"/>
      <c r="G57" s="25"/>
      <c r="H57" s="26"/>
      <c r="I57" s="25"/>
      <c r="J57" s="25"/>
      <c r="K57" s="25"/>
      <c r="L57" s="25"/>
      <c r="M57" s="25"/>
      <c r="N57" s="20"/>
    </row>
    <row r="58" spans="1:14" ht="20" customHeight="1" x14ac:dyDescent="0.3">
      <c r="A58" s="21"/>
      <c r="B58" s="25"/>
      <c r="C58" s="25"/>
      <c r="D58" s="25"/>
      <c r="E58" s="25"/>
      <c r="F58" s="25"/>
      <c r="G58" s="25"/>
      <c r="H58" s="26"/>
      <c r="I58" s="25"/>
      <c r="J58" s="25"/>
      <c r="K58" s="25"/>
      <c r="L58" s="25"/>
      <c r="M58" s="25"/>
      <c r="N58" s="20"/>
    </row>
    <row r="59" spans="1:14" ht="20" customHeight="1" x14ac:dyDescent="0.3">
      <c r="A59" s="21"/>
      <c r="B59" s="25"/>
      <c r="C59" s="25"/>
      <c r="D59" s="25"/>
      <c r="E59" s="25"/>
      <c r="F59" s="25"/>
      <c r="G59" s="25"/>
      <c r="H59" s="26"/>
      <c r="I59" s="25"/>
      <c r="J59" s="25"/>
      <c r="K59" s="25"/>
      <c r="L59" s="25"/>
      <c r="M59" s="25"/>
      <c r="N59" s="20"/>
    </row>
    <row r="60" spans="1:14" ht="20" customHeight="1" x14ac:dyDescent="0.3">
      <c r="A60" s="21"/>
      <c r="B60" s="25"/>
      <c r="C60" s="25"/>
      <c r="D60" s="25"/>
      <c r="E60" s="25"/>
      <c r="F60" s="25"/>
      <c r="G60" s="25"/>
      <c r="H60" s="26"/>
      <c r="I60" s="25"/>
      <c r="J60" s="25"/>
      <c r="K60" s="25"/>
      <c r="L60" s="25"/>
      <c r="M60" s="25"/>
      <c r="N60" s="20"/>
    </row>
    <row r="61" spans="1:14" ht="20" customHeight="1" x14ac:dyDescent="0.3">
      <c r="A61" s="21"/>
      <c r="B61" s="25"/>
      <c r="C61" s="25"/>
      <c r="D61" s="25"/>
      <c r="E61" s="25"/>
      <c r="F61" s="25"/>
      <c r="G61" s="25"/>
      <c r="H61" s="26"/>
      <c r="I61" s="25"/>
      <c r="J61" s="25"/>
      <c r="K61" s="25"/>
      <c r="L61" s="25"/>
      <c r="M61" s="25"/>
      <c r="N61" s="20"/>
    </row>
    <row r="62" spans="1:14" ht="20" customHeight="1" x14ac:dyDescent="0.3">
      <c r="A62" s="21"/>
      <c r="B62" s="25"/>
      <c r="C62" s="25"/>
      <c r="D62" s="25"/>
      <c r="E62" s="25"/>
      <c r="F62" s="25"/>
      <c r="G62" s="25"/>
      <c r="H62" s="26"/>
      <c r="I62" s="25"/>
      <c r="J62" s="25"/>
      <c r="K62" s="25"/>
      <c r="L62" s="25"/>
      <c r="M62" s="25"/>
      <c r="N62" s="20"/>
    </row>
    <row r="63" spans="1:14" ht="20" customHeight="1" x14ac:dyDescent="0.3">
      <c r="A63" s="21"/>
      <c r="B63" s="25"/>
      <c r="C63" s="25"/>
      <c r="D63" s="25"/>
      <c r="E63" s="25"/>
      <c r="F63" s="25"/>
      <c r="G63" s="25"/>
      <c r="H63" s="26"/>
      <c r="I63" s="25"/>
      <c r="J63" s="25"/>
      <c r="K63" s="25"/>
      <c r="L63" s="25"/>
      <c r="M63" s="25"/>
      <c r="N63" s="20"/>
    </row>
    <row r="64" spans="1:14" ht="20" customHeight="1" x14ac:dyDescent="0.3">
      <c r="A64" s="21"/>
      <c r="B64" s="25"/>
      <c r="C64" s="25"/>
      <c r="D64" s="25"/>
      <c r="E64" s="25"/>
      <c r="F64" s="25"/>
      <c r="G64" s="25"/>
      <c r="H64" s="26"/>
      <c r="I64" s="25"/>
      <c r="J64" s="25"/>
      <c r="K64" s="25"/>
      <c r="L64" s="25"/>
      <c r="M64" s="25"/>
      <c r="N64" s="20"/>
    </row>
    <row r="65" spans="1:14" ht="20" customHeight="1" x14ac:dyDescent="0.3">
      <c r="A65" s="21"/>
      <c r="B65" s="25"/>
      <c r="C65" s="25"/>
      <c r="D65" s="25"/>
      <c r="E65" s="25"/>
      <c r="F65" s="25"/>
      <c r="G65" s="25"/>
      <c r="H65" s="26"/>
      <c r="I65" s="25"/>
      <c r="J65" s="25"/>
      <c r="K65" s="25"/>
      <c r="L65" s="25"/>
      <c r="M65" s="25"/>
      <c r="N65" s="20"/>
    </row>
    <row r="66" spans="1:14" ht="20" customHeight="1" x14ac:dyDescent="0.3">
      <c r="A66" s="21"/>
      <c r="B66" s="25"/>
      <c r="C66" s="25"/>
      <c r="D66" s="25"/>
      <c r="E66" s="25"/>
      <c r="F66" s="25"/>
      <c r="G66" s="25"/>
      <c r="H66" s="26"/>
      <c r="I66" s="25"/>
      <c r="J66" s="25"/>
      <c r="K66" s="25"/>
      <c r="L66" s="25"/>
      <c r="M66" s="25"/>
      <c r="N66" s="20"/>
    </row>
    <row r="67" spans="1:14" ht="20" customHeight="1" x14ac:dyDescent="0.3">
      <c r="A67" s="21"/>
      <c r="B67" s="25"/>
      <c r="C67" s="25"/>
      <c r="D67" s="25"/>
      <c r="E67" s="25"/>
      <c r="F67" s="25"/>
      <c r="G67" s="25"/>
      <c r="H67" s="26"/>
      <c r="I67" s="25"/>
      <c r="J67" s="25"/>
      <c r="K67" s="25"/>
      <c r="L67" s="25"/>
      <c r="M67" s="25"/>
      <c r="N67" s="20"/>
    </row>
    <row r="68" spans="1:14" ht="20" customHeight="1" x14ac:dyDescent="0.3">
      <c r="A68" s="21"/>
      <c r="B68" s="25"/>
      <c r="C68" s="25"/>
      <c r="D68" s="25"/>
      <c r="E68" s="25"/>
      <c r="F68" s="25"/>
      <c r="G68" s="25"/>
      <c r="H68" s="26"/>
      <c r="I68" s="25"/>
      <c r="J68" s="25"/>
      <c r="K68" s="25"/>
      <c r="L68" s="25"/>
      <c r="M68" s="25"/>
      <c r="N68" s="20"/>
    </row>
    <row r="69" spans="1:14" ht="20" customHeight="1" x14ac:dyDescent="0.3">
      <c r="A69" s="21"/>
      <c r="B69" s="25"/>
      <c r="C69" s="25"/>
      <c r="D69" s="25"/>
      <c r="E69" s="25"/>
      <c r="F69" s="25"/>
      <c r="G69" s="25"/>
      <c r="H69" s="26"/>
      <c r="I69" s="25"/>
      <c r="J69" s="25"/>
      <c r="K69" s="25"/>
      <c r="L69" s="25"/>
      <c r="M69" s="25"/>
      <c r="N69" s="20"/>
    </row>
    <row r="70" spans="1:14" ht="20" customHeight="1" x14ac:dyDescent="0.3">
      <c r="A70" s="21"/>
      <c r="B70" s="25"/>
      <c r="C70" s="25"/>
      <c r="D70" s="25"/>
      <c r="E70" s="25"/>
      <c r="F70" s="25"/>
      <c r="G70" s="25"/>
      <c r="H70" s="26"/>
      <c r="I70" s="25"/>
      <c r="J70" s="25"/>
      <c r="K70" s="25"/>
      <c r="L70" s="25"/>
      <c r="M70" s="25"/>
      <c r="N70" s="20"/>
    </row>
    <row r="71" spans="1:14" ht="60" customHeight="1" x14ac:dyDescent="0.3">
      <c r="A71" s="47"/>
      <c r="B71" s="96" t="s">
        <v>183</v>
      </c>
      <c r="C71" s="96"/>
      <c r="D71" s="94"/>
      <c r="E71" s="94"/>
      <c r="F71" s="94"/>
      <c r="G71" s="94"/>
      <c r="H71" s="95"/>
      <c r="I71" s="94"/>
      <c r="J71" s="94"/>
      <c r="K71" s="94"/>
      <c r="L71" s="94"/>
      <c r="M71" s="94"/>
      <c r="N71" s="51"/>
    </row>
    <row r="72" spans="1:14" ht="20" customHeight="1" x14ac:dyDescent="0.3">
      <c r="A72" s="21"/>
      <c r="B72" s="25"/>
      <c r="C72" s="25"/>
      <c r="D72" s="25"/>
      <c r="E72" s="25"/>
      <c r="F72" s="25"/>
      <c r="G72" s="25"/>
      <c r="H72" s="26"/>
      <c r="I72" s="25"/>
      <c r="J72" s="25"/>
      <c r="K72" s="25"/>
      <c r="L72" s="25"/>
      <c r="M72" s="25"/>
      <c r="N72" s="20"/>
    </row>
    <row r="73" spans="1:14" ht="45" customHeight="1" x14ac:dyDescent="0.3">
      <c r="A73" s="21"/>
      <c r="B73" s="178" t="s">
        <v>144</v>
      </c>
      <c r="C73" s="178"/>
      <c r="D73" s="178"/>
      <c r="E73" s="178"/>
      <c r="F73" s="178"/>
      <c r="G73" s="178"/>
      <c r="H73" s="178"/>
      <c r="I73" s="178"/>
      <c r="J73" s="178"/>
      <c r="K73" s="178"/>
      <c r="L73" s="178"/>
      <c r="M73" s="178"/>
      <c r="N73" s="20"/>
    </row>
    <row r="74" spans="1:14" ht="20" customHeight="1" x14ac:dyDescent="0.3">
      <c r="A74" s="21"/>
      <c r="B74" s="25"/>
      <c r="C74" s="25"/>
      <c r="D74" s="25"/>
      <c r="E74" s="25"/>
      <c r="F74" s="25"/>
      <c r="G74" s="25"/>
      <c r="H74" s="26"/>
      <c r="I74" s="25"/>
      <c r="J74" s="25"/>
      <c r="K74" s="25"/>
      <c r="L74" s="25"/>
      <c r="M74" s="25"/>
      <c r="N74" s="20"/>
    </row>
    <row r="75" spans="1:14" ht="60" customHeight="1" x14ac:dyDescent="0.3">
      <c r="A75" s="21"/>
      <c r="B75" s="169" t="s">
        <v>150</v>
      </c>
      <c r="C75" s="169"/>
      <c r="D75" s="169"/>
      <c r="E75" s="169"/>
      <c r="F75" s="169"/>
      <c r="G75" s="169"/>
      <c r="H75" s="26"/>
      <c r="I75" s="25"/>
      <c r="J75" s="25"/>
      <c r="K75" s="25"/>
      <c r="L75" s="25"/>
      <c r="M75" s="25"/>
      <c r="N75" s="20"/>
    </row>
    <row r="76" spans="1:14" ht="60" customHeight="1" x14ac:dyDescent="0.3">
      <c r="A76" s="21"/>
      <c r="B76" s="169" t="s">
        <v>151</v>
      </c>
      <c r="C76" s="169"/>
      <c r="D76" s="169"/>
      <c r="E76" s="169"/>
      <c r="F76" s="169"/>
      <c r="G76" s="169"/>
      <c r="H76" s="26"/>
      <c r="I76" s="25"/>
      <c r="J76" s="25"/>
      <c r="K76" s="25"/>
      <c r="L76" s="25"/>
      <c r="M76" s="25"/>
      <c r="N76" s="20"/>
    </row>
    <row r="77" spans="1:14" ht="60" customHeight="1" x14ac:dyDescent="0.3">
      <c r="A77" s="21"/>
      <c r="B77" s="169" t="s">
        <v>152</v>
      </c>
      <c r="C77" s="169"/>
      <c r="D77" s="169"/>
      <c r="E77" s="169"/>
      <c r="F77" s="169"/>
      <c r="G77" s="169"/>
      <c r="H77" s="26"/>
      <c r="I77" s="25"/>
      <c r="J77" s="25"/>
      <c r="K77" s="25"/>
      <c r="L77" s="25"/>
      <c r="M77" s="25"/>
      <c r="N77" s="20"/>
    </row>
    <row r="78" spans="1:14" ht="60" customHeight="1" x14ac:dyDescent="0.3">
      <c r="A78" s="21"/>
      <c r="B78" s="169" t="s">
        <v>153</v>
      </c>
      <c r="C78" s="169"/>
      <c r="D78" s="169"/>
      <c r="E78" s="169"/>
      <c r="F78" s="169"/>
      <c r="G78" s="169"/>
      <c r="H78" s="26"/>
      <c r="I78" s="25"/>
      <c r="J78" s="25"/>
      <c r="K78" s="25"/>
      <c r="L78" s="25"/>
      <c r="M78" s="25"/>
      <c r="N78" s="20"/>
    </row>
    <row r="79" spans="1:14" ht="20" customHeight="1" x14ac:dyDescent="0.3">
      <c r="A79" s="21"/>
      <c r="B79" s="25"/>
      <c r="C79" s="25"/>
      <c r="D79" s="25"/>
      <c r="E79" s="25"/>
      <c r="F79" s="25"/>
      <c r="G79" s="25"/>
      <c r="H79" s="26"/>
      <c r="I79" s="25"/>
      <c r="J79" s="25"/>
      <c r="K79" s="25"/>
      <c r="L79" s="25"/>
      <c r="M79" s="25"/>
      <c r="N79" s="20"/>
    </row>
    <row r="80" spans="1:14" ht="20" customHeight="1" x14ac:dyDescent="0.3">
      <c r="A80" s="21"/>
      <c r="B80" s="25"/>
      <c r="C80" s="25"/>
      <c r="D80" s="25"/>
      <c r="E80" s="25"/>
      <c r="F80" s="25"/>
      <c r="G80" s="25"/>
      <c r="H80" s="26"/>
      <c r="I80" s="25"/>
      <c r="J80" s="25"/>
      <c r="K80" s="25"/>
      <c r="L80" s="25"/>
      <c r="M80" s="25"/>
      <c r="N80" s="20"/>
    </row>
    <row r="81" spans="1:14" ht="20" customHeight="1" x14ac:dyDescent="0.3">
      <c r="A81" s="21"/>
      <c r="B81" s="25"/>
      <c r="C81" s="25"/>
      <c r="D81" s="25"/>
      <c r="E81" s="25"/>
      <c r="F81" s="25"/>
      <c r="G81" s="25"/>
      <c r="H81" s="26"/>
      <c r="I81" s="25"/>
      <c r="J81" s="25"/>
      <c r="K81" s="25"/>
      <c r="L81" s="25"/>
      <c r="M81" s="25"/>
      <c r="N81" s="20"/>
    </row>
    <row r="82" spans="1:14" ht="20" customHeight="1" x14ac:dyDescent="0.3">
      <c r="A82" s="21"/>
      <c r="B82" s="25"/>
      <c r="C82" s="25"/>
      <c r="D82" s="25"/>
      <c r="E82" s="25"/>
      <c r="F82" s="25"/>
      <c r="G82" s="25"/>
      <c r="H82" s="26"/>
      <c r="I82" s="25"/>
      <c r="J82" s="25"/>
      <c r="K82" s="25"/>
      <c r="L82" s="25"/>
      <c r="M82" s="25"/>
      <c r="N82" s="20"/>
    </row>
    <row r="83" spans="1:14" ht="20" customHeight="1" x14ac:dyDescent="0.3">
      <c r="A83" s="21"/>
      <c r="B83" s="25"/>
      <c r="C83" s="25"/>
      <c r="D83" s="25"/>
      <c r="E83" s="25"/>
      <c r="F83" s="25"/>
      <c r="G83" s="25"/>
      <c r="H83" s="26"/>
      <c r="I83" s="25"/>
      <c r="J83" s="25"/>
      <c r="K83" s="25"/>
      <c r="L83" s="25"/>
      <c r="M83" s="25"/>
      <c r="N83" s="20"/>
    </row>
    <row r="84" spans="1:14" ht="20" customHeight="1" x14ac:dyDescent="0.3">
      <c r="A84" s="21"/>
      <c r="B84" s="25"/>
      <c r="C84" s="25"/>
      <c r="D84" s="25"/>
      <c r="E84" s="25"/>
      <c r="F84" s="25"/>
      <c r="G84" s="25"/>
      <c r="H84" s="26"/>
      <c r="I84" s="25"/>
      <c r="J84" s="25"/>
      <c r="K84" s="25"/>
      <c r="L84" s="25"/>
      <c r="M84" s="25"/>
      <c r="N84" s="20"/>
    </row>
    <row r="85" spans="1:14" ht="20" customHeight="1" x14ac:dyDescent="0.3">
      <c r="A85" s="21"/>
      <c r="B85" s="25"/>
      <c r="C85" s="25"/>
      <c r="D85" s="25"/>
      <c r="E85" s="25"/>
      <c r="F85" s="25"/>
      <c r="G85" s="25"/>
      <c r="H85" s="26"/>
      <c r="I85" s="25"/>
      <c r="J85" s="25"/>
      <c r="K85" s="25"/>
      <c r="L85" s="25"/>
      <c r="M85" s="25"/>
      <c r="N85" s="20"/>
    </row>
    <row r="86" spans="1:14" ht="20" customHeight="1" x14ac:dyDescent="0.3">
      <c r="A86" s="21"/>
      <c r="B86" s="25"/>
      <c r="C86" s="25"/>
      <c r="D86" s="25"/>
      <c r="E86" s="25"/>
      <c r="F86" s="25"/>
      <c r="G86" s="25"/>
      <c r="H86" s="26"/>
      <c r="I86" s="25"/>
      <c r="J86" s="25"/>
      <c r="K86" s="25"/>
      <c r="L86" s="25"/>
      <c r="M86" s="25"/>
      <c r="N86" s="20"/>
    </row>
    <row r="87" spans="1:14" ht="20" customHeight="1" x14ac:dyDescent="0.3">
      <c r="A87" s="21"/>
      <c r="B87" s="25"/>
      <c r="C87" s="25"/>
      <c r="D87" s="25"/>
      <c r="E87" s="25"/>
      <c r="F87" s="25"/>
      <c r="G87" s="25"/>
      <c r="H87" s="26"/>
      <c r="I87" s="25"/>
      <c r="J87" s="25"/>
      <c r="K87" s="25"/>
      <c r="L87" s="25"/>
      <c r="M87" s="25"/>
      <c r="N87" s="20"/>
    </row>
    <row r="88" spans="1:14" ht="20" customHeight="1" x14ac:dyDescent="0.3">
      <c r="A88" s="21"/>
      <c r="B88" s="25"/>
      <c r="C88" s="25"/>
      <c r="D88" s="25"/>
      <c r="E88" s="25"/>
      <c r="F88" s="25"/>
      <c r="G88" s="25"/>
      <c r="H88" s="26"/>
      <c r="I88" s="25"/>
      <c r="J88" s="25"/>
      <c r="K88" s="25"/>
      <c r="L88" s="25"/>
      <c r="M88" s="25"/>
      <c r="N88" s="20"/>
    </row>
    <row r="89" spans="1:14" ht="20" customHeight="1" x14ac:dyDescent="0.3">
      <c r="A89" s="21"/>
      <c r="B89" s="25"/>
      <c r="C89" s="25"/>
      <c r="D89" s="25"/>
      <c r="E89" s="25"/>
      <c r="F89" s="25"/>
      <c r="G89" s="25"/>
      <c r="H89" s="26"/>
      <c r="I89" s="25"/>
      <c r="J89" s="25"/>
      <c r="K89" s="25"/>
      <c r="L89" s="25"/>
      <c r="M89" s="25"/>
      <c r="N89" s="20"/>
    </row>
    <row r="90" spans="1:14" ht="20" customHeight="1" x14ac:dyDescent="0.3">
      <c r="A90" s="21"/>
      <c r="B90" s="25"/>
      <c r="C90" s="25"/>
      <c r="D90" s="25"/>
      <c r="E90" s="25"/>
      <c r="F90" s="25"/>
      <c r="G90" s="25"/>
      <c r="H90" s="26"/>
      <c r="I90" s="25"/>
      <c r="J90" s="25"/>
      <c r="K90" s="25"/>
      <c r="L90" s="25"/>
      <c r="M90" s="25"/>
      <c r="N90" s="20"/>
    </row>
    <row r="91" spans="1:14" ht="20" customHeight="1" x14ac:dyDescent="0.3">
      <c r="A91" s="21"/>
      <c r="B91" s="25"/>
      <c r="C91" s="25"/>
      <c r="D91" s="25"/>
      <c r="E91" s="25"/>
      <c r="F91" s="25"/>
      <c r="G91" s="25"/>
      <c r="H91" s="26"/>
      <c r="I91" s="25"/>
      <c r="J91" s="25"/>
      <c r="K91" s="25"/>
      <c r="L91" s="25"/>
      <c r="M91" s="25"/>
      <c r="N91" s="20"/>
    </row>
    <row r="92" spans="1:14" ht="20" customHeight="1" x14ac:dyDescent="0.3">
      <c r="A92" s="21"/>
      <c r="B92" s="25"/>
      <c r="C92" s="25"/>
      <c r="D92" s="25"/>
      <c r="E92" s="25"/>
      <c r="F92" s="25"/>
      <c r="G92" s="25"/>
      <c r="H92" s="26"/>
      <c r="I92" s="25"/>
      <c r="J92" s="25"/>
      <c r="K92" s="25"/>
      <c r="L92" s="25"/>
      <c r="M92" s="25"/>
      <c r="N92" s="20"/>
    </row>
    <row r="93" spans="1:14" ht="60" customHeight="1" x14ac:dyDescent="0.3">
      <c r="A93" s="47"/>
      <c r="B93" s="96" t="s">
        <v>184</v>
      </c>
      <c r="C93" s="96"/>
      <c r="D93" s="94"/>
      <c r="E93" s="94"/>
      <c r="F93" s="94"/>
      <c r="G93" s="94"/>
      <c r="H93" s="95"/>
      <c r="I93" s="94"/>
      <c r="J93" s="94"/>
      <c r="K93" s="94"/>
      <c r="L93" s="94"/>
      <c r="M93" s="94"/>
      <c r="N93" s="51"/>
    </row>
    <row r="94" spans="1:14" ht="20" customHeight="1" x14ac:dyDescent="0.3">
      <c r="A94" s="21"/>
      <c r="B94" s="25"/>
      <c r="C94" s="25"/>
      <c r="D94" s="25"/>
      <c r="E94" s="25"/>
      <c r="F94" s="25"/>
      <c r="G94" s="25"/>
      <c r="H94" s="26"/>
      <c r="I94" s="25"/>
      <c r="J94" s="25"/>
      <c r="K94" s="25"/>
      <c r="L94" s="25"/>
      <c r="M94" s="25"/>
      <c r="N94" s="20"/>
    </row>
    <row r="95" spans="1:14" ht="45" customHeight="1" x14ac:dyDescent="0.3">
      <c r="A95" s="21"/>
      <c r="B95" s="178" t="s">
        <v>138</v>
      </c>
      <c r="C95" s="178"/>
      <c r="D95" s="178"/>
      <c r="E95" s="178"/>
      <c r="F95" s="178"/>
      <c r="G95" s="178"/>
      <c r="H95" s="178"/>
      <c r="I95" s="178"/>
      <c r="J95" s="178"/>
      <c r="K95" s="178"/>
      <c r="L95" s="178"/>
      <c r="M95" s="178"/>
      <c r="N95" s="20"/>
    </row>
    <row r="96" spans="1:14" ht="20" customHeight="1" x14ac:dyDescent="0.3">
      <c r="A96" s="21"/>
      <c r="B96" s="25"/>
      <c r="C96" s="25"/>
      <c r="D96" s="25"/>
      <c r="E96" s="25"/>
      <c r="F96" s="25"/>
      <c r="G96" s="25"/>
      <c r="H96" s="26"/>
      <c r="I96" s="25"/>
      <c r="J96" s="25"/>
      <c r="K96" s="25"/>
      <c r="L96" s="25"/>
      <c r="M96" s="25"/>
      <c r="N96" s="20"/>
    </row>
    <row r="97" spans="1:14" ht="60" customHeight="1" x14ac:dyDescent="0.3">
      <c r="A97" s="21"/>
      <c r="B97" s="169" t="s">
        <v>154</v>
      </c>
      <c r="C97" s="169"/>
      <c r="D97" s="169"/>
      <c r="E97" s="169"/>
      <c r="F97" s="169"/>
      <c r="G97" s="169"/>
      <c r="H97" s="169"/>
      <c r="I97" s="25"/>
      <c r="J97" s="25"/>
      <c r="K97" s="25"/>
      <c r="L97" s="25"/>
      <c r="M97" s="25"/>
      <c r="N97" s="20"/>
    </row>
    <row r="98" spans="1:14" ht="60" customHeight="1" x14ac:dyDescent="0.3">
      <c r="A98" s="21"/>
      <c r="B98" s="169" t="s">
        <v>155</v>
      </c>
      <c r="C98" s="169"/>
      <c r="D98" s="169"/>
      <c r="E98" s="169"/>
      <c r="F98" s="169"/>
      <c r="G98" s="169"/>
      <c r="H98" s="26"/>
      <c r="I98" s="25"/>
      <c r="J98" s="25"/>
      <c r="K98" s="25"/>
      <c r="L98" s="25"/>
      <c r="M98" s="25"/>
      <c r="N98" s="20"/>
    </row>
    <row r="99" spans="1:14" ht="60" customHeight="1" x14ac:dyDescent="0.3">
      <c r="A99" s="21"/>
      <c r="B99" s="169" t="s">
        <v>156</v>
      </c>
      <c r="C99" s="169"/>
      <c r="D99" s="169"/>
      <c r="E99" s="169"/>
      <c r="F99" s="169"/>
      <c r="G99" s="169"/>
      <c r="H99" s="26"/>
      <c r="I99" s="25"/>
      <c r="J99" s="25"/>
      <c r="K99" s="25"/>
      <c r="L99" s="25"/>
      <c r="M99" s="25"/>
      <c r="N99" s="20"/>
    </row>
    <row r="100" spans="1:14" ht="60" customHeight="1" x14ac:dyDescent="0.3">
      <c r="A100" s="21"/>
      <c r="B100" s="169" t="s">
        <v>157</v>
      </c>
      <c r="C100" s="169"/>
      <c r="D100" s="169"/>
      <c r="E100" s="169"/>
      <c r="F100" s="169"/>
      <c r="G100" s="169"/>
      <c r="H100" s="26"/>
      <c r="I100" s="25"/>
      <c r="J100" s="25"/>
      <c r="K100" s="25"/>
      <c r="L100" s="25"/>
      <c r="M100" s="25"/>
      <c r="N100" s="20"/>
    </row>
    <row r="101" spans="1:14" ht="20" customHeight="1" x14ac:dyDescent="0.3">
      <c r="A101" s="21"/>
      <c r="B101" s="25"/>
      <c r="C101" s="25"/>
      <c r="D101" s="25"/>
      <c r="E101" s="25"/>
      <c r="F101" s="25"/>
      <c r="G101" s="25"/>
      <c r="H101" s="26"/>
      <c r="I101" s="25"/>
      <c r="J101" s="25"/>
      <c r="K101" s="25"/>
      <c r="L101" s="25"/>
      <c r="M101" s="25"/>
      <c r="N101" s="20"/>
    </row>
    <row r="102" spans="1:14" ht="20" customHeight="1" x14ac:dyDescent="0.3">
      <c r="A102" s="21"/>
      <c r="B102" s="25"/>
      <c r="C102" s="25"/>
      <c r="D102" s="25"/>
      <c r="E102" s="25"/>
      <c r="F102" s="25"/>
      <c r="G102" s="25"/>
      <c r="H102" s="26"/>
      <c r="I102" s="25"/>
      <c r="J102" s="25"/>
      <c r="K102" s="25"/>
      <c r="L102" s="25"/>
      <c r="M102" s="25"/>
      <c r="N102" s="20"/>
    </row>
    <row r="103" spans="1:14" ht="20" customHeight="1" x14ac:dyDescent="0.3">
      <c r="A103" s="21"/>
      <c r="B103" s="25"/>
      <c r="C103" s="25"/>
      <c r="D103" s="25"/>
      <c r="E103" s="25"/>
      <c r="F103" s="25"/>
      <c r="G103" s="25"/>
      <c r="H103" s="26"/>
      <c r="I103" s="25"/>
      <c r="J103" s="25"/>
      <c r="K103" s="25"/>
      <c r="L103" s="25"/>
      <c r="M103" s="25"/>
      <c r="N103" s="20"/>
    </row>
    <row r="104" spans="1:14" ht="20" customHeight="1" x14ac:dyDescent="0.3">
      <c r="A104" s="21"/>
      <c r="B104" s="25"/>
      <c r="C104" s="25"/>
      <c r="D104" s="25"/>
      <c r="E104" s="25"/>
      <c r="F104" s="25"/>
      <c r="G104" s="25"/>
      <c r="H104" s="26"/>
      <c r="I104" s="25"/>
      <c r="J104" s="25"/>
      <c r="K104" s="25"/>
      <c r="L104" s="25"/>
      <c r="M104" s="25"/>
      <c r="N104" s="20"/>
    </row>
    <row r="105" spans="1:14" ht="20" customHeight="1" x14ac:dyDescent="0.3">
      <c r="A105" s="21"/>
      <c r="B105" s="25"/>
      <c r="C105" s="25"/>
      <c r="D105" s="25"/>
      <c r="E105" s="25"/>
      <c r="F105" s="25"/>
      <c r="G105" s="25"/>
      <c r="H105" s="26"/>
      <c r="I105" s="25"/>
      <c r="J105" s="25"/>
      <c r="K105" s="25"/>
      <c r="L105" s="25"/>
      <c r="M105" s="25"/>
      <c r="N105" s="20"/>
    </row>
    <row r="106" spans="1:14" ht="20" customHeight="1" x14ac:dyDescent="0.3">
      <c r="A106" s="21"/>
      <c r="B106" s="25"/>
      <c r="C106" s="25"/>
      <c r="D106" s="25"/>
      <c r="E106" s="25"/>
      <c r="F106" s="25"/>
      <c r="G106" s="25"/>
      <c r="H106" s="26"/>
      <c r="I106" s="25"/>
      <c r="J106" s="25"/>
      <c r="K106" s="25"/>
      <c r="L106" s="25"/>
      <c r="M106" s="25"/>
      <c r="N106" s="20"/>
    </row>
    <row r="107" spans="1:14" ht="20" customHeight="1" x14ac:dyDescent="0.3">
      <c r="A107" s="21"/>
      <c r="B107" s="25"/>
      <c r="C107" s="25"/>
      <c r="D107" s="25"/>
      <c r="E107" s="25"/>
      <c r="F107" s="25"/>
      <c r="G107" s="25"/>
      <c r="H107" s="26"/>
      <c r="I107" s="25"/>
      <c r="J107" s="25"/>
      <c r="K107" s="25"/>
      <c r="L107" s="25"/>
      <c r="M107" s="25"/>
      <c r="N107" s="20"/>
    </row>
    <row r="108" spans="1:14" ht="20" customHeight="1" x14ac:dyDescent="0.3">
      <c r="A108" s="21"/>
      <c r="B108" s="25"/>
      <c r="C108" s="25"/>
      <c r="D108" s="25"/>
      <c r="E108" s="25"/>
      <c r="F108" s="25"/>
      <c r="G108" s="25"/>
      <c r="H108" s="26"/>
      <c r="I108" s="25"/>
      <c r="J108" s="25"/>
      <c r="K108" s="25"/>
      <c r="L108" s="25"/>
      <c r="M108" s="25"/>
      <c r="N108" s="20"/>
    </row>
    <row r="109" spans="1:14" ht="20" customHeight="1" x14ac:dyDescent="0.3">
      <c r="A109" s="21"/>
      <c r="B109" s="25"/>
      <c r="C109" s="25"/>
      <c r="D109" s="25"/>
      <c r="E109" s="25"/>
      <c r="F109" s="25"/>
      <c r="G109" s="25"/>
      <c r="H109" s="26"/>
      <c r="I109" s="25"/>
      <c r="J109" s="25"/>
      <c r="K109" s="25"/>
      <c r="L109" s="25"/>
      <c r="M109" s="25"/>
      <c r="N109" s="20"/>
    </row>
    <row r="110" spans="1:14" ht="20" customHeight="1" x14ac:dyDescent="0.3">
      <c r="A110" s="21"/>
      <c r="B110" s="25"/>
      <c r="C110" s="25"/>
      <c r="D110" s="25"/>
      <c r="E110" s="25"/>
      <c r="F110" s="25"/>
      <c r="G110" s="25"/>
      <c r="H110" s="26"/>
      <c r="I110" s="25"/>
      <c r="J110" s="25"/>
      <c r="K110" s="25"/>
      <c r="L110" s="25"/>
      <c r="M110" s="25"/>
      <c r="N110" s="20"/>
    </row>
    <row r="111" spans="1:14" ht="20" customHeight="1" x14ac:dyDescent="0.3">
      <c r="A111" s="21"/>
      <c r="B111" s="25"/>
      <c r="C111" s="25"/>
      <c r="D111" s="25"/>
      <c r="E111" s="25"/>
      <c r="F111" s="25"/>
      <c r="G111" s="25"/>
      <c r="H111" s="26"/>
      <c r="I111" s="25"/>
      <c r="J111" s="25"/>
      <c r="K111" s="25"/>
      <c r="L111" s="25"/>
      <c r="M111" s="25"/>
      <c r="N111" s="20"/>
    </row>
    <row r="112" spans="1:14" ht="20" customHeight="1" x14ac:dyDescent="0.3">
      <c r="A112" s="21"/>
      <c r="B112" s="25"/>
      <c r="C112" s="25"/>
      <c r="D112" s="25"/>
      <c r="E112" s="25"/>
      <c r="F112" s="25"/>
      <c r="G112" s="25"/>
      <c r="H112" s="26"/>
      <c r="I112" s="25"/>
      <c r="J112" s="25"/>
      <c r="K112" s="25"/>
      <c r="L112" s="25"/>
      <c r="M112" s="25"/>
      <c r="N112" s="20"/>
    </row>
    <row r="113" spans="1:26" ht="20" customHeight="1" x14ac:dyDescent="0.3">
      <c r="A113" s="21"/>
      <c r="B113" s="25"/>
      <c r="C113" s="25"/>
      <c r="D113" s="25"/>
      <c r="E113" s="25"/>
      <c r="F113" s="25"/>
      <c r="G113" s="25"/>
      <c r="H113" s="26"/>
      <c r="I113" s="25"/>
      <c r="J113" s="25"/>
      <c r="K113" s="25"/>
      <c r="L113" s="25"/>
      <c r="M113" s="25"/>
      <c r="N113" s="20"/>
    </row>
    <row r="114" spans="1:26" ht="55" customHeight="1" x14ac:dyDescent="0.3">
      <c r="A114" s="47"/>
      <c r="B114" s="164" t="s">
        <v>132</v>
      </c>
      <c r="C114" s="164"/>
      <c r="D114" s="164"/>
      <c r="E114" s="164"/>
      <c r="F114" s="164"/>
      <c r="G114" s="164"/>
      <c r="H114" s="164"/>
      <c r="I114" s="164"/>
      <c r="J114" s="164"/>
      <c r="K114" s="164"/>
      <c r="L114" s="164"/>
      <c r="M114" s="164"/>
      <c r="N114" s="51"/>
    </row>
    <row r="115" spans="1:26" ht="10" customHeight="1" x14ac:dyDescent="0.3">
      <c r="A115" s="21"/>
      <c r="B115" s="24"/>
      <c r="C115" s="24"/>
      <c r="D115" s="24"/>
      <c r="E115" s="24"/>
      <c r="F115" s="24"/>
      <c r="G115" s="24"/>
      <c r="H115" s="24"/>
      <c r="I115" s="24"/>
      <c r="J115" s="24"/>
      <c r="K115" s="24"/>
      <c r="L115" s="24"/>
      <c r="M115" s="24"/>
      <c r="N115" s="20"/>
    </row>
    <row r="116" spans="1:26" ht="60" customHeight="1" x14ac:dyDescent="0.3">
      <c r="A116" s="21"/>
      <c r="B116" s="165" t="s">
        <v>131</v>
      </c>
      <c r="C116" s="165"/>
      <c r="D116" s="165"/>
      <c r="E116" s="165"/>
      <c r="F116" s="165"/>
      <c r="G116" s="165"/>
      <c r="H116" s="165"/>
      <c r="I116" s="165"/>
      <c r="J116" s="165"/>
      <c r="K116" s="165"/>
      <c r="L116" s="165"/>
      <c r="M116" s="165"/>
      <c r="N116" s="20"/>
    </row>
    <row r="117" spans="1:26" ht="20" customHeight="1" x14ac:dyDescent="0.3">
      <c r="A117" s="21"/>
      <c r="B117" s="24"/>
      <c r="C117" s="24"/>
      <c r="D117" s="24"/>
      <c r="E117" s="24"/>
      <c r="F117" s="24"/>
      <c r="G117" s="24"/>
      <c r="H117" s="24"/>
      <c r="I117" s="24"/>
      <c r="J117" s="24"/>
      <c r="K117" s="24"/>
      <c r="L117" s="24"/>
      <c r="M117" s="24"/>
      <c r="N117" s="20"/>
    </row>
    <row r="118" spans="1:26" ht="20" customHeight="1" x14ac:dyDescent="0.3">
      <c r="A118" s="21"/>
      <c r="B118" s="24" t="s">
        <v>22</v>
      </c>
      <c r="C118" s="24" t="s">
        <v>161</v>
      </c>
      <c r="D118" s="24"/>
      <c r="E118" s="35"/>
      <c r="F118" s="24" t="s">
        <v>162</v>
      </c>
      <c r="G118" s="34"/>
      <c r="H118" s="34"/>
      <c r="I118" s="93" t="s">
        <v>112</v>
      </c>
      <c r="J118" s="93" t="s">
        <v>113</v>
      </c>
      <c r="K118" s="93" t="s">
        <v>114</v>
      </c>
      <c r="L118" s="93" t="s">
        <v>111</v>
      </c>
      <c r="M118" s="58" t="s">
        <v>98</v>
      </c>
      <c r="N118" s="20"/>
    </row>
    <row r="119" spans="1:26" ht="20" customHeight="1" x14ac:dyDescent="0.3">
      <c r="A119" s="21"/>
      <c r="B119" s="81">
        <v>1</v>
      </c>
      <c r="C119" s="144"/>
      <c r="D119" s="145"/>
      <c r="E119" s="145"/>
      <c r="F119" s="145"/>
      <c r="G119" s="145"/>
      <c r="H119" s="145"/>
      <c r="I119" s="82" t="str">
        <f t="shared" ref="I119:I138" si="0">IF(C119="","",K1035)</f>
        <v/>
      </c>
      <c r="J119" s="82" t="str">
        <f t="shared" ref="J119:J138" si="1">IF(C119="","",W1035)</f>
        <v/>
      </c>
      <c r="K119" s="82" t="str">
        <f t="shared" ref="K119:K138" si="2">IF(C119="","",AA1035)</f>
        <v/>
      </c>
      <c r="L119" s="82" t="str">
        <f t="shared" ref="L119:L138" si="3">IF(C119="","",AH1035)</f>
        <v/>
      </c>
      <c r="M119" s="83" t="str">
        <f>IF(OR(I119="",J119="",K119="",L119=""),"",(I119+J119+K119+L119)/4)</f>
        <v/>
      </c>
      <c r="N119" s="20"/>
    </row>
    <row r="120" spans="1:26" ht="20" customHeight="1" x14ac:dyDescent="0.3">
      <c r="A120" s="21"/>
      <c r="B120" s="81">
        <v>2</v>
      </c>
      <c r="C120" s="144"/>
      <c r="D120" s="145"/>
      <c r="E120" s="145"/>
      <c r="F120" s="145"/>
      <c r="G120" s="145"/>
      <c r="H120" s="145"/>
      <c r="I120" s="82" t="str">
        <f t="shared" si="0"/>
        <v/>
      </c>
      <c r="J120" s="82" t="str">
        <f t="shared" si="1"/>
        <v/>
      </c>
      <c r="K120" s="82" t="str">
        <f t="shared" si="2"/>
        <v/>
      </c>
      <c r="L120" s="82" t="str">
        <f t="shared" si="3"/>
        <v/>
      </c>
      <c r="M120" s="83" t="str">
        <f t="shared" ref="M120:M138" si="4">IF(OR(I120="",J120="",K120="",L120=""),"",(I120+J120+K120+L120)/4)</f>
        <v/>
      </c>
      <c r="N120" s="20"/>
    </row>
    <row r="121" spans="1:26" ht="20" customHeight="1" x14ac:dyDescent="0.3">
      <c r="A121" s="21"/>
      <c r="B121" s="81">
        <v>3</v>
      </c>
      <c r="C121" s="144"/>
      <c r="D121" s="145"/>
      <c r="E121" s="145"/>
      <c r="F121" s="145"/>
      <c r="G121" s="145"/>
      <c r="H121" s="145"/>
      <c r="I121" s="82" t="str">
        <f t="shared" si="0"/>
        <v/>
      </c>
      <c r="J121" s="82" t="str">
        <f t="shared" si="1"/>
        <v/>
      </c>
      <c r="K121" s="82" t="str">
        <f t="shared" si="2"/>
        <v/>
      </c>
      <c r="L121" s="82" t="str">
        <f t="shared" si="3"/>
        <v/>
      </c>
      <c r="M121" s="83" t="str">
        <f t="shared" si="4"/>
        <v/>
      </c>
      <c r="N121" s="20"/>
      <c r="Z121" s="1" t="s">
        <v>176</v>
      </c>
    </row>
    <row r="122" spans="1:26" ht="20" customHeight="1" x14ac:dyDescent="0.3">
      <c r="A122" s="21"/>
      <c r="B122" s="81">
        <v>4</v>
      </c>
      <c r="C122" s="144"/>
      <c r="D122" s="145"/>
      <c r="E122" s="145"/>
      <c r="F122" s="145"/>
      <c r="G122" s="145"/>
      <c r="H122" s="145"/>
      <c r="I122" s="82" t="str">
        <f t="shared" si="0"/>
        <v/>
      </c>
      <c r="J122" s="82" t="str">
        <f t="shared" si="1"/>
        <v/>
      </c>
      <c r="K122" s="82" t="str">
        <f t="shared" si="2"/>
        <v/>
      </c>
      <c r="L122" s="82" t="str">
        <f t="shared" si="3"/>
        <v/>
      </c>
      <c r="M122" s="83" t="str">
        <f t="shared" si="4"/>
        <v/>
      </c>
      <c r="N122" s="20"/>
      <c r="Z122" s="1" t="s">
        <v>177</v>
      </c>
    </row>
    <row r="123" spans="1:26" ht="20" customHeight="1" x14ac:dyDescent="0.3">
      <c r="A123" s="21"/>
      <c r="B123" s="81">
        <v>5</v>
      </c>
      <c r="C123" s="144"/>
      <c r="D123" s="145"/>
      <c r="E123" s="145"/>
      <c r="F123" s="145"/>
      <c r="G123" s="145"/>
      <c r="H123" s="145"/>
      <c r="I123" s="82" t="str">
        <f t="shared" si="0"/>
        <v/>
      </c>
      <c r="J123" s="82" t="str">
        <f t="shared" si="1"/>
        <v/>
      </c>
      <c r="K123" s="82" t="str">
        <f t="shared" si="2"/>
        <v/>
      </c>
      <c r="L123" s="82" t="str">
        <f t="shared" si="3"/>
        <v/>
      </c>
      <c r="M123" s="83" t="str">
        <f t="shared" si="4"/>
        <v/>
      </c>
      <c r="N123" s="20"/>
      <c r="Z123" s="1" t="s">
        <v>178</v>
      </c>
    </row>
    <row r="124" spans="1:26" ht="20" customHeight="1" x14ac:dyDescent="0.3">
      <c r="A124" s="21"/>
      <c r="B124" s="81">
        <v>6</v>
      </c>
      <c r="C124" s="144"/>
      <c r="D124" s="145"/>
      <c r="E124" s="145"/>
      <c r="F124" s="145"/>
      <c r="G124" s="145"/>
      <c r="H124" s="145"/>
      <c r="I124" s="82" t="str">
        <f t="shared" si="0"/>
        <v/>
      </c>
      <c r="J124" s="82" t="str">
        <f t="shared" si="1"/>
        <v/>
      </c>
      <c r="K124" s="82" t="str">
        <f t="shared" si="2"/>
        <v/>
      </c>
      <c r="L124" s="82" t="str">
        <f t="shared" si="3"/>
        <v/>
      </c>
      <c r="M124" s="83" t="str">
        <f t="shared" si="4"/>
        <v/>
      </c>
      <c r="N124" s="20"/>
      <c r="Z124" s="1" t="s">
        <v>179</v>
      </c>
    </row>
    <row r="125" spans="1:26" ht="20" customHeight="1" x14ac:dyDescent="0.3">
      <c r="A125" s="21"/>
      <c r="B125" s="81">
        <v>7</v>
      </c>
      <c r="C125" s="144"/>
      <c r="D125" s="145"/>
      <c r="E125" s="145"/>
      <c r="F125" s="145"/>
      <c r="G125" s="145"/>
      <c r="H125" s="145"/>
      <c r="I125" s="82" t="str">
        <f t="shared" si="0"/>
        <v/>
      </c>
      <c r="J125" s="82" t="str">
        <f t="shared" si="1"/>
        <v/>
      </c>
      <c r="K125" s="82" t="str">
        <f t="shared" si="2"/>
        <v/>
      </c>
      <c r="L125" s="82" t="str">
        <f t="shared" si="3"/>
        <v/>
      </c>
      <c r="M125" s="83" t="str">
        <f t="shared" si="4"/>
        <v/>
      </c>
      <c r="N125" s="20"/>
      <c r="Z125" s="1" t="s">
        <v>180</v>
      </c>
    </row>
    <row r="126" spans="1:26" ht="20" customHeight="1" x14ac:dyDescent="0.3">
      <c r="A126" s="21"/>
      <c r="B126" s="81">
        <v>8</v>
      </c>
      <c r="C126" s="144"/>
      <c r="D126" s="145"/>
      <c r="E126" s="145"/>
      <c r="F126" s="145"/>
      <c r="G126" s="145"/>
      <c r="H126" s="145"/>
      <c r="I126" s="82" t="str">
        <f t="shared" si="0"/>
        <v/>
      </c>
      <c r="J126" s="82" t="str">
        <f t="shared" si="1"/>
        <v/>
      </c>
      <c r="K126" s="82" t="str">
        <f t="shared" si="2"/>
        <v/>
      </c>
      <c r="L126" s="82" t="str">
        <f t="shared" si="3"/>
        <v/>
      </c>
      <c r="M126" s="83" t="str">
        <f t="shared" si="4"/>
        <v/>
      </c>
      <c r="N126" s="20"/>
      <c r="Z126" s="1" t="s">
        <v>164</v>
      </c>
    </row>
    <row r="127" spans="1:26" ht="20" customHeight="1" x14ac:dyDescent="0.3">
      <c r="A127" s="21"/>
      <c r="B127" s="81">
        <v>9</v>
      </c>
      <c r="C127" s="144"/>
      <c r="D127" s="145"/>
      <c r="E127" s="145"/>
      <c r="F127" s="145"/>
      <c r="G127" s="145"/>
      <c r="H127" s="145"/>
      <c r="I127" s="82" t="str">
        <f t="shared" si="0"/>
        <v/>
      </c>
      <c r="J127" s="82" t="str">
        <f t="shared" si="1"/>
        <v/>
      </c>
      <c r="K127" s="82" t="str">
        <f t="shared" si="2"/>
        <v/>
      </c>
      <c r="L127" s="82" t="str">
        <f t="shared" si="3"/>
        <v/>
      </c>
      <c r="M127" s="83" t="str">
        <f t="shared" si="4"/>
        <v/>
      </c>
      <c r="N127" s="20"/>
      <c r="Z127" s="1" t="s">
        <v>165</v>
      </c>
    </row>
    <row r="128" spans="1:26" ht="20" customHeight="1" x14ac:dyDescent="0.3">
      <c r="A128" s="21"/>
      <c r="B128" s="81">
        <v>10</v>
      </c>
      <c r="C128" s="144"/>
      <c r="D128" s="145"/>
      <c r="E128" s="145"/>
      <c r="F128" s="145"/>
      <c r="G128" s="145"/>
      <c r="H128" s="145"/>
      <c r="I128" s="82" t="str">
        <f t="shared" si="0"/>
        <v/>
      </c>
      <c r="J128" s="82" t="str">
        <f t="shared" si="1"/>
        <v/>
      </c>
      <c r="K128" s="82" t="str">
        <f t="shared" si="2"/>
        <v/>
      </c>
      <c r="L128" s="82" t="str">
        <f t="shared" si="3"/>
        <v/>
      </c>
      <c r="M128" s="83" t="str">
        <f t="shared" si="4"/>
        <v/>
      </c>
      <c r="N128" s="20"/>
      <c r="Z128" s="1" t="s">
        <v>166</v>
      </c>
    </row>
    <row r="129" spans="1:26" ht="20" customHeight="1" x14ac:dyDescent="0.3">
      <c r="A129" s="21"/>
      <c r="B129" s="81">
        <v>11</v>
      </c>
      <c r="C129" s="144"/>
      <c r="D129" s="145"/>
      <c r="E129" s="145"/>
      <c r="F129" s="145"/>
      <c r="G129" s="145"/>
      <c r="H129" s="145"/>
      <c r="I129" s="82" t="str">
        <f t="shared" si="0"/>
        <v/>
      </c>
      <c r="J129" s="82" t="str">
        <f t="shared" si="1"/>
        <v/>
      </c>
      <c r="K129" s="82" t="str">
        <f t="shared" si="2"/>
        <v/>
      </c>
      <c r="L129" s="82" t="str">
        <f t="shared" si="3"/>
        <v/>
      </c>
      <c r="M129" s="83" t="str">
        <f t="shared" si="4"/>
        <v/>
      </c>
      <c r="N129" s="20"/>
      <c r="Z129" s="1" t="s">
        <v>167</v>
      </c>
    </row>
    <row r="130" spans="1:26" ht="20" customHeight="1" x14ac:dyDescent="0.3">
      <c r="A130" s="21"/>
      <c r="B130" s="81">
        <v>12</v>
      </c>
      <c r="C130" s="144"/>
      <c r="D130" s="145"/>
      <c r="E130" s="145"/>
      <c r="F130" s="145"/>
      <c r="G130" s="145"/>
      <c r="H130" s="145"/>
      <c r="I130" s="82" t="str">
        <f t="shared" si="0"/>
        <v/>
      </c>
      <c r="J130" s="82" t="str">
        <f t="shared" si="1"/>
        <v/>
      </c>
      <c r="K130" s="82" t="str">
        <f t="shared" si="2"/>
        <v/>
      </c>
      <c r="L130" s="82" t="str">
        <f t="shared" si="3"/>
        <v/>
      </c>
      <c r="M130" s="83" t="str">
        <f t="shared" si="4"/>
        <v/>
      </c>
      <c r="N130" s="20"/>
      <c r="Z130" s="1" t="s">
        <v>168</v>
      </c>
    </row>
    <row r="131" spans="1:26" ht="20" customHeight="1" x14ac:dyDescent="0.3">
      <c r="A131" s="21"/>
      <c r="B131" s="81">
        <v>13</v>
      </c>
      <c r="C131" s="144"/>
      <c r="D131" s="145"/>
      <c r="E131" s="145"/>
      <c r="F131" s="145"/>
      <c r="G131" s="145"/>
      <c r="H131" s="145"/>
      <c r="I131" s="82" t="str">
        <f t="shared" si="0"/>
        <v/>
      </c>
      <c r="J131" s="82" t="str">
        <f t="shared" si="1"/>
        <v/>
      </c>
      <c r="K131" s="82" t="str">
        <f t="shared" si="2"/>
        <v/>
      </c>
      <c r="L131" s="82" t="str">
        <f t="shared" si="3"/>
        <v/>
      </c>
      <c r="M131" s="83" t="str">
        <f t="shared" si="4"/>
        <v/>
      </c>
      <c r="N131" s="20"/>
      <c r="Z131" s="1" t="s">
        <v>169</v>
      </c>
    </row>
    <row r="132" spans="1:26" ht="20" customHeight="1" x14ac:dyDescent="0.3">
      <c r="A132" s="21"/>
      <c r="B132" s="81">
        <v>14</v>
      </c>
      <c r="C132" s="144"/>
      <c r="D132" s="145"/>
      <c r="E132" s="145"/>
      <c r="F132" s="145"/>
      <c r="G132" s="145"/>
      <c r="H132" s="145"/>
      <c r="I132" s="82" t="str">
        <f t="shared" si="0"/>
        <v/>
      </c>
      <c r="J132" s="82" t="str">
        <f t="shared" si="1"/>
        <v/>
      </c>
      <c r="K132" s="82" t="str">
        <f t="shared" si="2"/>
        <v/>
      </c>
      <c r="L132" s="82" t="str">
        <f t="shared" si="3"/>
        <v/>
      </c>
      <c r="M132" s="83" t="str">
        <f t="shared" si="4"/>
        <v/>
      </c>
      <c r="N132" s="20"/>
      <c r="Z132" s="1" t="s">
        <v>170</v>
      </c>
    </row>
    <row r="133" spans="1:26" ht="20" customHeight="1" x14ac:dyDescent="0.3">
      <c r="A133" s="21"/>
      <c r="B133" s="81">
        <v>15</v>
      </c>
      <c r="C133" s="144"/>
      <c r="D133" s="145"/>
      <c r="E133" s="145"/>
      <c r="F133" s="145"/>
      <c r="G133" s="145"/>
      <c r="H133" s="145"/>
      <c r="I133" s="82" t="str">
        <f t="shared" si="0"/>
        <v/>
      </c>
      <c r="J133" s="82" t="str">
        <f t="shared" si="1"/>
        <v/>
      </c>
      <c r="K133" s="82" t="str">
        <f t="shared" si="2"/>
        <v/>
      </c>
      <c r="L133" s="82" t="str">
        <f t="shared" si="3"/>
        <v/>
      </c>
      <c r="M133" s="83" t="str">
        <f t="shared" si="4"/>
        <v/>
      </c>
      <c r="N133" s="20"/>
      <c r="Z133" s="1" t="s">
        <v>171</v>
      </c>
    </row>
    <row r="134" spans="1:26" ht="20" customHeight="1" x14ac:dyDescent="0.3">
      <c r="A134" s="21"/>
      <c r="B134" s="81">
        <v>16</v>
      </c>
      <c r="C134" s="144"/>
      <c r="D134" s="145"/>
      <c r="E134" s="145"/>
      <c r="F134" s="145"/>
      <c r="G134" s="145"/>
      <c r="H134" s="145"/>
      <c r="I134" s="82" t="str">
        <f t="shared" si="0"/>
        <v/>
      </c>
      <c r="J134" s="82" t="str">
        <f t="shared" si="1"/>
        <v/>
      </c>
      <c r="K134" s="82" t="str">
        <f t="shared" si="2"/>
        <v/>
      </c>
      <c r="L134" s="82" t="str">
        <f t="shared" si="3"/>
        <v/>
      </c>
      <c r="M134" s="83" t="str">
        <f t="shared" si="4"/>
        <v/>
      </c>
      <c r="N134" s="20"/>
      <c r="Z134" s="1" t="s">
        <v>172</v>
      </c>
    </row>
    <row r="135" spans="1:26" ht="20" customHeight="1" x14ac:dyDescent="0.3">
      <c r="A135" s="21"/>
      <c r="B135" s="81">
        <v>17</v>
      </c>
      <c r="C135" s="144"/>
      <c r="D135" s="145"/>
      <c r="E135" s="145"/>
      <c r="F135" s="145"/>
      <c r="G135" s="145"/>
      <c r="H135" s="145"/>
      <c r="I135" s="82" t="str">
        <f t="shared" si="0"/>
        <v/>
      </c>
      <c r="J135" s="82" t="str">
        <f t="shared" si="1"/>
        <v/>
      </c>
      <c r="K135" s="82" t="str">
        <f t="shared" si="2"/>
        <v/>
      </c>
      <c r="L135" s="82" t="str">
        <f t="shared" si="3"/>
        <v/>
      </c>
      <c r="M135" s="83" t="str">
        <f t="shared" si="4"/>
        <v/>
      </c>
      <c r="N135" s="20"/>
      <c r="Z135" s="1" t="s">
        <v>173</v>
      </c>
    </row>
    <row r="136" spans="1:26" ht="20" customHeight="1" x14ac:dyDescent="0.3">
      <c r="A136" s="21"/>
      <c r="B136" s="81">
        <v>18</v>
      </c>
      <c r="C136" s="144"/>
      <c r="D136" s="145"/>
      <c r="E136" s="145"/>
      <c r="F136" s="145"/>
      <c r="G136" s="145"/>
      <c r="H136" s="145"/>
      <c r="I136" s="82" t="str">
        <f t="shared" si="0"/>
        <v/>
      </c>
      <c r="J136" s="82" t="str">
        <f t="shared" si="1"/>
        <v/>
      </c>
      <c r="K136" s="82" t="str">
        <f t="shared" si="2"/>
        <v/>
      </c>
      <c r="L136" s="82" t="str">
        <f t="shared" si="3"/>
        <v/>
      </c>
      <c r="M136" s="83" t="str">
        <f t="shared" si="4"/>
        <v/>
      </c>
      <c r="N136" s="20"/>
      <c r="Z136" s="1" t="s">
        <v>174</v>
      </c>
    </row>
    <row r="137" spans="1:26" ht="20" customHeight="1" x14ac:dyDescent="0.3">
      <c r="A137" s="21"/>
      <c r="B137" s="81">
        <v>19</v>
      </c>
      <c r="C137" s="144"/>
      <c r="D137" s="145"/>
      <c r="E137" s="145"/>
      <c r="F137" s="145"/>
      <c r="G137" s="145"/>
      <c r="H137" s="145"/>
      <c r="I137" s="82" t="str">
        <f t="shared" si="0"/>
        <v/>
      </c>
      <c r="J137" s="82" t="str">
        <f t="shared" si="1"/>
        <v/>
      </c>
      <c r="K137" s="82" t="str">
        <f t="shared" si="2"/>
        <v/>
      </c>
      <c r="L137" s="82" t="str">
        <f t="shared" si="3"/>
        <v/>
      </c>
      <c r="M137" s="83" t="str">
        <f t="shared" si="4"/>
        <v/>
      </c>
      <c r="N137" s="20"/>
      <c r="Z137" s="1" t="s">
        <v>163</v>
      </c>
    </row>
    <row r="138" spans="1:26" ht="20" customHeight="1" x14ac:dyDescent="0.3">
      <c r="A138" s="21"/>
      <c r="B138" s="81">
        <v>20</v>
      </c>
      <c r="C138" s="144"/>
      <c r="D138" s="145"/>
      <c r="E138" s="145"/>
      <c r="F138" s="145"/>
      <c r="G138" s="145"/>
      <c r="H138" s="145"/>
      <c r="I138" s="82" t="str">
        <f t="shared" si="0"/>
        <v/>
      </c>
      <c r="J138" s="82" t="str">
        <f t="shared" si="1"/>
        <v/>
      </c>
      <c r="K138" s="82" t="str">
        <f t="shared" si="2"/>
        <v/>
      </c>
      <c r="L138" s="82" t="str">
        <f t="shared" si="3"/>
        <v/>
      </c>
      <c r="M138" s="83" t="str">
        <f t="shared" si="4"/>
        <v/>
      </c>
      <c r="N138" s="20"/>
      <c r="Z138" s="1" t="s">
        <v>175</v>
      </c>
    </row>
    <row r="139" spans="1:26" ht="20" customHeight="1" x14ac:dyDescent="0.3">
      <c r="A139" s="21"/>
      <c r="B139" s="24"/>
      <c r="C139" s="24"/>
      <c r="D139" s="24"/>
      <c r="E139" s="35"/>
      <c r="F139" s="34"/>
      <c r="G139" s="34"/>
      <c r="H139" s="34"/>
      <c r="I139" s="24"/>
      <c r="J139" s="24"/>
      <c r="K139" s="24"/>
      <c r="L139" s="24"/>
      <c r="M139" s="34"/>
      <c r="N139" s="20"/>
    </row>
    <row r="140" spans="1:26" ht="20" customHeight="1" x14ac:dyDescent="0.3">
      <c r="A140" s="21"/>
      <c r="B140" s="92" t="s">
        <v>137</v>
      </c>
      <c r="C140" s="24"/>
      <c r="D140" s="24"/>
      <c r="E140" s="175"/>
      <c r="F140" s="176"/>
      <c r="G140" s="176"/>
      <c r="H140" s="176"/>
      <c r="I140" s="176"/>
      <c r="J140" s="176"/>
      <c r="K140" s="176"/>
      <c r="L140" s="176"/>
      <c r="M140" s="177"/>
      <c r="N140" s="20"/>
    </row>
    <row r="141" spans="1:26" ht="10" customHeight="1" x14ac:dyDescent="0.3">
      <c r="A141" s="21"/>
      <c r="B141" s="24"/>
      <c r="C141" s="24"/>
      <c r="D141" s="24"/>
      <c r="E141" s="35"/>
      <c r="F141" s="34"/>
      <c r="G141" s="34"/>
      <c r="H141" s="34"/>
      <c r="I141" s="24"/>
      <c r="J141" s="24"/>
      <c r="K141" s="24"/>
      <c r="L141" s="24"/>
      <c r="M141" s="34"/>
      <c r="N141" s="20"/>
    </row>
    <row r="142" spans="1:26" ht="35" customHeight="1" x14ac:dyDescent="0.3">
      <c r="A142" s="21"/>
      <c r="B142" s="172" t="str">
        <f>IF(L1055=0,"","go to my Responsiveness Report")</f>
        <v/>
      </c>
      <c r="C142" s="172"/>
      <c r="D142" s="172"/>
      <c r="E142" s="172"/>
      <c r="F142" s="172"/>
      <c r="G142" s="172"/>
      <c r="H142" s="172"/>
      <c r="I142" s="172"/>
      <c r="J142" s="172"/>
      <c r="K142" s="172"/>
      <c r="L142" s="172"/>
      <c r="M142" s="172"/>
      <c r="N142" s="20"/>
    </row>
    <row r="143" spans="1:26" ht="20" customHeight="1" x14ac:dyDescent="0.3">
      <c r="A143" s="21"/>
      <c r="B143" s="24"/>
      <c r="C143" s="24"/>
      <c r="D143" s="24"/>
      <c r="E143" s="35"/>
      <c r="F143" s="34"/>
      <c r="G143" s="34"/>
      <c r="H143" s="34"/>
      <c r="I143" s="24"/>
      <c r="J143" s="24"/>
      <c r="K143" s="24"/>
      <c r="L143" s="24"/>
      <c r="M143" s="34"/>
      <c r="N143" s="20"/>
    </row>
    <row r="144" spans="1:26" ht="30" customHeight="1" x14ac:dyDescent="0.3">
      <c r="A144" s="47"/>
      <c r="B144" s="59">
        <v>1</v>
      </c>
      <c r="C144" s="60" t="str">
        <f>IF(C119="","Invitee 01",CONCATENATE(C119," ",F119))</f>
        <v>Invitee 01</v>
      </c>
      <c r="D144" s="60"/>
      <c r="E144" s="49"/>
      <c r="F144" s="50"/>
      <c r="G144" s="50"/>
      <c r="H144" s="50"/>
      <c r="I144" s="48"/>
      <c r="J144" s="48"/>
      <c r="K144" s="48"/>
      <c r="L144" s="48"/>
      <c r="M144" s="50"/>
      <c r="N144" s="51"/>
    </row>
    <row r="145" spans="1:14" ht="20" customHeight="1" x14ac:dyDescent="0.3">
      <c r="A145" s="21"/>
      <c r="B145" s="24"/>
      <c r="C145" s="61" t="s">
        <v>107</v>
      </c>
      <c r="D145" s="61"/>
      <c r="E145" s="62"/>
      <c r="F145" s="89" t="s">
        <v>108</v>
      </c>
      <c r="G145" s="61"/>
      <c r="H145" s="61"/>
      <c r="I145" s="89" t="s">
        <v>109</v>
      </c>
      <c r="J145" s="89"/>
      <c r="K145" s="89"/>
      <c r="L145" s="61" t="s">
        <v>110</v>
      </c>
      <c r="M145" s="61"/>
      <c r="N145" s="20"/>
    </row>
    <row r="146" spans="1:14" ht="20" customHeight="1" x14ac:dyDescent="0.3">
      <c r="A146" s="21"/>
      <c r="B146" s="24"/>
      <c r="C146" s="102"/>
      <c r="D146" s="103"/>
      <c r="E146" s="104"/>
      <c r="F146" s="105"/>
      <c r="G146" s="106"/>
      <c r="H146" s="107"/>
      <c r="I146" s="108"/>
      <c r="J146" s="109"/>
      <c r="K146" s="109"/>
      <c r="L146" s="102"/>
      <c r="M146" s="104"/>
      <c r="N146" s="20"/>
    </row>
    <row r="147" spans="1:14" ht="20" customHeight="1" x14ac:dyDescent="0.3">
      <c r="A147" s="21"/>
      <c r="B147" s="41" t="str">
        <f>IF(C119="","A.  Inviting contact to express their need",CONCATENATE("A.  Inviting ",C119," to express their need"))</f>
        <v>A.  Inviting contact to express their need</v>
      </c>
      <c r="C147" s="36"/>
      <c r="D147" s="36"/>
      <c r="E147" s="36"/>
      <c r="F147" s="36"/>
      <c r="G147" s="36"/>
      <c r="H147" s="36"/>
      <c r="I147" s="40"/>
      <c r="J147" s="36"/>
      <c r="K147" s="36"/>
      <c r="L147" s="36"/>
      <c r="M147" s="46" t="str">
        <f>I119</f>
        <v/>
      </c>
      <c r="N147" s="20"/>
    </row>
    <row r="148" spans="1:14" ht="20" customHeight="1" x14ac:dyDescent="0.3">
      <c r="A148" s="21"/>
      <c r="B148" s="41"/>
      <c r="C148" s="24" t="s">
        <v>25</v>
      </c>
      <c r="D148" s="24"/>
      <c r="E148" s="42" t="s">
        <v>28</v>
      </c>
      <c r="F148" s="34" t="s">
        <v>27</v>
      </c>
      <c r="G148" s="34"/>
      <c r="H148" s="34" t="s">
        <v>33</v>
      </c>
      <c r="I148" s="24" t="s">
        <v>26</v>
      </c>
      <c r="J148" s="24"/>
      <c r="K148" s="24"/>
      <c r="L148" s="138" t="s">
        <v>32</v>
      </c>
      <c r="M148" s="138"/>
      <c r="N148" s="20"/>
    </row>
    <row r="149" spans="1:14" ht="20" customHeight="1" x14ac:dyDescent="0.3">
      <c r="A149" s="21"/>
      <c r="B149" s="23"/>
      <c r="C149" s="114"/>
      <c r="D149" s="139"/>
      <c r="E149" s="33"/>
      <c r="F149" s="114"/>
      <c r="G149" s="139"/>
      <c r="H149" s="33"/>
      <c r="I149" s="114"/>
      <c r="J149" s="139"/>
      <c r="K149" s="91"/>
      <c r="L149" s="116"/>
      <c r="M149" s="117"/>
      <c r="N149" s="20"/>
    </row>
    <row r="150" spans="1:14" ht="60" customHeight="1" x14ac:dyDescent="0.3">
      <c r="A150" s="21"/>
      <c r="B150" s="36"/>
      <c r="C150" s="118" t="str">
        <f>IF(C119="", "Their expressed need:",CONCATENATE(C119,"'s expressed need:"))</f>
        <v>Their expressed need:</v>
      </c>
      <c r="D150" s="119"/>
      <c r="E150" s="120"/>
      <c r="F150" s="121"/>
      <c r="G150" s="121"/>
      <c r="H150" s="121"/>
      <c r="I150" s="121"/>
      <c r="J150" s="121"/>
      <c r="K150" s="121"/>
      <c r="L150" s="121"/>
      <c r="M150" s="122"/>
      <c r="N150" s="20"/>
    </row>
    <row r="151" spans="1:14" ht="20" customHeight="1" x14ac:dyDescent="0.3">
      <c r="A151" s="21"/>
      <c r="B151" s="36"/>
      <c r="C151" s="25"/>
      <c r="D151" s="90" t="s">
        <v>76</v>
      </c>
      <c r="E151" s="166"/>
      <c r="F151" s="167"/>
      <c r="G151" s="167"/>
      <c r="H151" s="168"/>
      <c r="I151" s="25"/>
      <c r="J151" s="44" t="s">
        <v>75</v>
      </c>
      <c r="K151" s="141"/>
      <c r="L151" s="142"/>
      <c r="M151" s="143"/>
      <c r="N151" s="20"/>
    </row>
    <row r="152" spans="1:14" ht="25" customHeight="1" x14ac:dyDescent="0.3">
      <c r="A152" s="21"/>
      <c r="B152" s="41" t="str">
        <f>IF(C119="","B.  Honoring invitee's expressed need",CONCATENATE("B.  Honoring ",C119,"'s expressed need"))</f>
        <v>B.  Honoring invitee's expressed need</v>
      </c>
      <c r="C152" s="36"/>
      <c r="D152" s="36"/>
      <c r="E152" s="36"/>
      <c r="F152" s="36"/>
      <c r="G152" s="36"/>
      <c r="H152" s="36"/>
      <c r="I152" s="40"/>
      <c r="J152" s="36"/>
      <c r="K152" s="36"/>
      <c r="L152" s="36"/>
      <c r="M152" s="46" t="str">
        <f>J119</f>
        <v/>
      </c>
      <c r="N152" s="20"/>
    </row>
    <row r="153" spans="1:14" ht="45" customHeight="1" x14ac:dyDescent="0.3">
      <c r="A153" s="21"/>
      <c r="B153" s="36"/>
      <c r="C153" s="100" t="str">
        <f>IF(C119="","Honoring invitee's expressed need",CONCATENATE("Honoring ",C119,"'s expressed need"))</f>
        <v>Honoring invitee's expressed need</v>
      </c>
      <c r="D153" s="136"/>
      <c r="E153" s="136"/>
      <c r="F153" s="125"/>
      <c r="G153" s="126"/>
      <c r="H153" s="126"/>
      <c r="I153" s="126"/>
      <c r="J153" s="126"/>
      <c r="K153" s="126"/>
      <c r="L153" s="126"/>
      <c r="M153" s="127"/>
      <c r="N153" s="20"/>
    </row>
    <row r="154" spans="1:14" ht="45" customHeight="1" x14ac:dyDescent="0.3">
      <c r="A154" s="21"/>
      <c r="B154" s="36"/>
      <c r="C154" s="136" t="str">
        <f>IF(C119="","Invitee's feedback to my efforts",CONCATENATE(C119,"'s feedback to my efforts"))</f>
        <v>Invitee's feedback to my efforts</v>
      </c>
      <c r="D154" s="136"/>
      <c r="E154" s="136"/>
      <c r="F154" s="125"/>
      <c r="G154" s="126"/>
      <c r="H154" s="126"/>
      <c r="I154" s="126"/>
      <c r="J154" s="126"/>
      <c r="K154" s="126"/>
      <c r="L154" s="126"/>
      <c r="M154" s="127"/>
      <c r="N154" s="20"/>
    </row>
    <row r="155" spans="1:14" ht="20" customHeight="1" x14ac:dyDescent="0.3">
      <c r="A155" s="21"/>
      <c r="B155" s="36"/>
      <c r="C155" s="128" t="str">
        <f>IF(C119="","Their satisfaction level ",CONCATENATE(C119,"'s satisfaction level "))</f>
        <v xml:space="preserve">Their satisfaction level </v>
      </c>
      <c r="D155" s="128"/>
      <c r="E155" s="128"/>
      <c r="F155" s="128"/>
      <c r="G155" s="130"/>
      <c r="H155" s="131"/>
      <c r="I155" s="132"/>
      <c r="J155" s="134" t="str">
        <f>IF(C119="","Their emotional response ",CONCATENATE(C119,"'s emotional response "))</f>
        <v xml:space="preserve">Their emotional response </v>
      </c>
      <c r="K155" s="134"/>
      <c r="L155" s="135"/>
      <c r="M155" s="43"/>
      <c r="N155" s="20"/>
    </row>
    <row r="156" spans="1:14" ht="20" customHeight="1" x14ac:dyDescent="0.3">
      <c r="A156" s="21"/>
      <c r="B156" s="36"/>
      <c r="C156" s="39"/>
      <c r="D156" s="39"/>
      <c r="E156" s="39"/>
      <c r="F156" s="39"/>
      <c r="G156" s="39"/>
      <c r="H156" s="39"/>
      <c r="I156" s="39"/>
      <c r="J156" s="39"/>
      <c r="K156" s="39"/>
      <c r="L156" s="39"/>
      <c r="M156" s="39"/>
      <c r="N156" s="20"/>
    </row>
    <row r="157" spans="1:14" ht="25" customHeight="1" x14ac:dyDescent="0.3">
      <c r="A157" s="21"/>
      <c r="B157" s="41" t="str">
        <f>IF(C119="","C.  My expressed need to ask this invitee",CONCATENATE("C.  My expressed need to ask ",C119))</f>
        <v>C.  My expressed need to ask this invitee</v>
      </c>
      <c r="C157" s="38"/>
      <c r="D157" s="38"/>
      <c r="E157" s="38"/>
      <c r="F157" s="37"/>
      <c r="G157" s="37"/>
      <c r="H157" s="37"/>
      <c r="I157" s="37"/>
      <c r="J157" s="37"/>
      <c r="K157" s="37"/>
      <c r="L157" s="37"/>
      <c r="M157" s="52" t="str">
        <f>IF(OR(G161="",M161=""),"",K119)</f>
        <v/>
      </c>
      <c r="N157" s="20"/>
    </row>
    <row r="158" spans="1:14" ht="45" customHeight="1" x14ac:dyDescent="0.3">
      <c r="A158" s="21"/>
      <c r="B158" s="55" t="s">
        <v>90</v>
      </c>
      <c r="C158" s="123" t="str">
        <f>IF(C119="","Affirming this invitee",CONCATENATE("Affirming ",C119))</f>
        <v>Affirming this invitee</v>
      </c>
      <c r="D158" s="123"/>
      <c r="E158" s="123"/>
      <c r="F158" s="125" t="s">
        <v>92</v>
      </c>
      <c r="G158" s="126"/>
      <c r="H158" s="126"/>
      <c r="I158" s="126"/>
      <c r="J158" s="126"/>
      <c r="K158" s="126"/>
      <c r="L158" s="126"/>
      <c r="M158" s="140"/>
      <c r="N158" s="20"/>
    </row>
    <row r="159" spans="1:14" ht="45" customHeight="1" x14ac:dyDescent="0.3">
      <c r="A159" s="21"/>
      <c r="B159" s="56" t="s">
        <v>91</v>
      </c>
      <c r="C159" s="123" t="str">
        <f>IF(C119="","My need this invitee could respect",CONCATENATE("My need ",C119," could respect"))</f>
        <v>My need this invitee could respect</v>
      </c>
      <c r="D159" s="123"/>
      <c r="E159" s="123"/>
      <c r="F159" s="125" t="s">
        <v>158</v>
      </c>
      <c r="G159" s="126"/>
      <c r="H159" s="126"/>
      <c r="I159" s="126"/>
      <c r="J159" s="126"/>
      <c r="K159" s="126"/>
      <c r="L159" s="126"/>
      <c r="M159" s="127"/>
      <c r="N159" s="20"/>
    </row>
    <row r="160" spans="1:14" ht="45" customHeight="1" x14ac:dyDescent="0.3">
      <c r="A160" s="21"/>
      <c r="B160" s="55" t="s">
        <v>90</v>
      </c>
      <c r="C160" s="123" t="str">
        <f>IF(C119="","Mutuality with this invitee",CONCATENATE("Mutuality with ",C119))</f>
        <v>Mutuality with this invitee</v>
      </c>
      <c r="D160" s="123"/>
      <c r="E160" s="123"/>
      <c r="F160" s="125" t="s">
        <v>93</v>
      </c>
      <c r="G160" s="126"/>
      <c r="H160" s="126"/>
      <c r="I160" s="126"/>
      <c r="J160" s="126"/>
      <c r="K160" s="126"/>
      <c r="L160" s="126"/>
      <c r="M160" s="127"/>
      <c r="N160" s="20"/>
    </row>
    <row r="161" spans="1:14" ht="20" customHeight="1" x14ac:dyDescent="0.3">
      <c r="A161" s="21"/>
      <c r="B161" s="36"/>
      <c r="C161" s="128" t="str">
        <f>IF(C119="","Their receptive level ",CONCATENATE(C119,"'s receptive level "))</f>
        <v xml:space="preserve">Their receptive level </v>
      </c>
      <c r="D161" s="128"/>
      <c r="E161" s="128"/>
      <c r="F161" s="128"/>
      <c r="G161" s="130"/>
      <c r="H161" s="131"/>
      <c r="I161" s="132"/>
      <c r="J161" s="134" t="str">
        <f>IF(C144="","Their responsiveness ",CONCATENATE(C119,"'s responsiveness "))</f>
        <v xml:space="preserve">'s responsiveness </v>
      </c>
      <c r="K161" s="134"/>
      <c r="L161" s="135"/>
      <c r="M161" s="54"/>
      <c r="N161" s="20"/>
    </row>
    <row r="162" spans="1:14" ht="20" customHeight="1" x14ac:dyDescent="0.3">
      <c r="A162" s="21"/>
      <c r="B162" s="36"/>
      <c r="C162" s="22"/>
      <c r="D162" s="22"/>
      <c r="E162" s="22"/>
      <c r="F162" s="22"/>
      <c r="G162" s="22"/>
      <c r="H162" s="22"/>
      <c r="I162" s="22"/>
      <c r="J162" s="22"/>
      <c r="K162" s="22"/>
      <c r="L162" s="22"/>
      <c r="M162" s="22"/>
      <c r="N162" s="20"/>
    </row>
    <row r="163" spans="1:14" ht="25" customHeight="1" x14ac:dyDescent="0.3">
      <c r="A163" s="21"/>
      <c r="B163" s="41" t="str">
        <f>IF(C119="","D.  Interest in my potential wellness campaign",CONCATENATE("D.  ",C119,"'s interest in my potential wellness campaign"))</f>
        <v>D.  Interest in my potential wellness campaign</v>
      </c>
      <c r="C163" s="39"/>
      <c r="D163" s="39"/>
      <c r="E163" s="39"/>
      <c r="F163" s="39"/>
      <c r="G163" s="39"/>
      <c r="H163" s="39"/>
      <c r="I163" s="39"/>
      <c r="J163" s="39"/>
      <c r="K163" s="39"/>
      <c r="L163" s="39"/>
      <c r="M163" s="52" t="str">
        <f>IF(OR(C166="",I166="",L166=""),"",L119)</f>
        <v/>
      </c>
      <c r="N163" s="20"/>
    </row>
    <row r="164" spans="1:14" ht="20" customHeight="1" x14ac:dyDescent="0.3">
      <c r="A164" s="21"/>
      <c r="B164" s="36"/>
      <c r="C164" s="39"/>
      <c r="D164" s="39"/>
      <c r="E164" s="53" t="s">
        <v>99</v>
      </c>
      <c r="F164" s="110" t="str">
        <f>IF(OR(E140=0,E140=""),"",E140)</f>
        <v/>
      </c>
      <c r="G164" s="111"/>
      <c r="H164" s="111"/>
      <c r="I164" s="111"/>
      <c r="J164" s="111"/>
      <c r="K164" s="111"/>
      <c r="L164" s="111"/>
      <c r="M164" s="112"/>
      <c r="N164" s="20"/>
    </row>
    <row r="165" spans="1:14" ht="20" customHeight="1" x14ac:dyDescent="0.3">
      <c r="A165" s="21"/>
      <c r="B165" s="36"/>
      <c r="C165" s="24" t="s">
        <v>25</v>
      </c>
      <c r="D165" s="24"/>
      <c r="E165" s="42" t="s">
        <v>28</v>
      </c>
      <c r="F165" s="34" t="s">
        <v>27</v>
      </c>
      <c r="G165" s="34"/>
      <c r="H165" s="34" t="s">
        <v>33</v>
      </c>
      <c r="I165" s="24" t="s">
        <v>26</v>
      </c>
      <c r="J165" s="24"/>
      <c r="K165" s="24"/>
      <c r="L165" s="138" t="s">
        <v>32</v>
      </c>
      <c r="M165" s="138"/>
      <c r="N165" s="20"/>
    </row>
    <row r="166" spans="1:14" ht="20" customHeight="1" x14ac:dyDescent="0.3">
      <c r="A166" s="21"/>
      <c r="B166" s="36"/>
      <c r="C166" s="114"/>
      <c r="D166" s="139"/>
      <c r="E166" s="33"/>
      <c r="F166" s="114"/>
      <c r="G166" s="139"/>
      <c r="H166" s="33"/>
      <c r="I166" s="114"/>
      <c r="J166" s="139"/>
      <c r="K166" s="43"/>
      <c r="L166" s="116"/>
      <c r="M166" s="117"/>
      <c r="N166" s="20"/>
    </row>
    <row r="167" spans="1:14" ht="20" customHeight="1" x14ac:dyDescent="0.3">
      <c r="A167" s="21"/>
      <c r="B167" s="36"/>
      <c r="C167" s="39"/>
      <c r="D167" s="39"/>
      <c r="E167" s="39"/>
      <c r="F167" s="39"/>
      <c r="G167" s="39"/>
      <c r="H167" s="39"/>
      <c r="I167" s="39"/>
      <c r="J167" s="39"/>
      <c r="K167" s="39"/>
      <c r="L167" s="39"/>
      <c r="M167" s="39"/>
      <c r="N167" s="20"/>
    </row>
    <row r="168" spans="1:14" ht="30" customHeight="1" x14ac:dyDescent="0.3">
      <c r="A168" s="47"/>
      <c r="B168" s="69">
        <v>2</v>
      </c>
      <c r="C168" s="60" t="str">
        <f>IF(C120="","Invitee 02",CONCATENATE(C120," ",F120))</f>
        <v>Invitee 02</v>
      </c>
      <c r="D168" s="60"/>
      <c r="E168" s="49"/>
      <c r="F168" s="50"/>
      <c r="G168" s="50"/>
      <c r="H168" s="50"/>
      <c r="I168" s="48"/>
      <c r="J168" s="48"/>
      <c r="K168" s="48"/>
      <c r="L168" s="48"/>
      <c r="M168" s="50"/>
      <c r="N168" s="51"/>
    </row>
    <row r="169" spans="1:14" ht="20" customHeight="1" x14ac:dyDescent="0.3">
      <c r="A169" s="21"/>
      <c r="B169" s="24"/>
      <c r="C169" s="61" t="s">
        <v>107</v>
      </c>
      <c r="D169" s="61"/>
      <c r="E169" s="62"/>
      <c r="F169" s="89" t="s">
        <v>108</v>
      </c>
      <c r="G169" s="61"/>
      <c r="H169" s="61"/>
      <c r="I169" s="89" t="s">
        <v>109</v>
      </c>
      <c r="J169" s="89"/>
      <c r="K169" s="89"/>
      <c r="L169" s="61" t="s">
        <v>110</v>
      </c>
      <c r="M169" s="61"/>
      <c r="N169" s="20"/>
    </row>
    <row r="170" spans="1:14" ht="20" customHeight="1" x14ac:dyDescent="0.3">
      <c r="A170" s="21"/>
      <c r="B170" s="24"/>
      <c r="C170" s="102"/>
      <c r="D170" s="103"/>
      <c r="E170" s="104"/>
      <c r="F170" s="105"/>
      <c r="G170" s="106"/>
      <c r="H170" s="107"/>
      <c r="I170" s="108"/>
      <c r="J170" s="109"/>
      <c r="K170" s="109"/>
      <c r="L170" s="102"/>
      <c r="M170" s="104"/>
      <c r="N170" s="20"/>
    </row>
    <row r="171" spans="1:14" ht="20" customHeight="1" x14ac:dyDescent="0.3">
      <c r="A171" s="21"/>
      <c r="B171" s="41" t="str">
        <f>IF(C120="","A.  Inviting contact to express their need",CONCATENATE("A.  Inviting ",C120," to express their need"))</f>
        <v>A.  Inviting contact to express their need</v>
      </c>
      <c r="C171" s="36"/>
      <c r="D171" s="36"/>
      <c r="E171" s="36"/>
      <c r="F171" s="36"/>
      <c r="G171" s="36"/>
      <c r="H171" s="36"/>
      <c r="I171" s="40"/>
      <c r="J171" s="36"/>
      <c r="K171" s="36"/>
      <c r="L171" s="36"/>
      <c r="M171" s="46" t="str">
        <f>I120</f>
        <v/>
      </c>
      <c r="N171" s="20"/>
    </row>
    <row r="172" spans="1:14" ht="20" customHeight="1" x14ac:dyDescent="0.3">
      <c r="A172" s="21"/>
      <c r="B172" s="41"/>
      <c r="C172" s="24" t="s">
        <v>25</v>
      </c>
      <c r="D172" s="24"/>
      <c r="E172" s="42" t="s">
        <v>28</v>
      </c>
      <c r="F172" s="34" t="s">
        <v>27</v>
      </c>
      <c r="G172" s="34"/>
      <c r="H172" s="34" t="s">
        <v>33</v>
      </c>
      <c r="I172" s="24" t="s">
        <v>26</v>
      </c>
      <c r="J172" s="24"/>
      <c r="K172" s="24"/>
      <c r="L172" s="138" t="s">
        <v>32</v>
      </c>
      <c r="M172" s="138"/>
      <c r="N172" s="20"/>
    </row>
    <row r="173" spans="1:14" ht="20" customHeight="1" x14ac:dyDescent="0.3">
      <c r="A173" s="21"/>
      <c r="B173" s="23"/>
      <c r="C173" s="114"/>
      <c r="D173" s="139"/>
      <c r="E173" s="33"/>
      <c r="F173" s="114"/>
      <c r="G173" s="139"/>
      <c r="H173" s="33"/>
      <c r="I173" s="114"/>
      <c r="J173" s="139"/>
      <c r="K173" s="43"/>
      <c r="L173" s="116"/>
      <c r="M173" s="117"/>
      <c r="N173" s="20"/>
    </row>
    <row r="174" spans="1:14" ht="60" customHeight="1" x14ac:dyDescent="0.3">
      <c r="A174" s="21"/>
      <c r="B174" s="36"/>
      <c r="C174" s="118" t="str">
        <f>IF(C120="", "Their expressed need:",CONCATENATE(C120,"'s expressed need:"))</f>
        <v>Their expressed need:</v>
      </c>
      <c r="D174" s="119"/>
      <c r="E174" s="120"/>
      <c r="F174" s="121"/>
      <c r="G174" s="121"/>
      <c r="H174" s="121"/>
      <c r="I174" s="121"/>
      <c r="J174" s="121"/>
      <c r="K174" s="121"/>
      <c r="L174" s="121"/>
      <c r="M174" s="122"/>
      <c r="N174" s="20"/>
    </row>
    <row r="175" spans="1:14" ht="20" customHeight="1" x14ac:dyDescent="0.3">
      <c r="A175" s="21"/>
      <c r="B175" s="36"/>
      <c r="C175" s="25"/>
      <c r="D175" s="45" t="s">
        <v>76</v>
      </c>
      <c r="E175" s="141"/>
      <c r="F175" s="142"/>
      <c r="G175" s="142"/>
      <c r="H175" s="143"/>
      <c r="I175" s="25"/>
      <c r="J175" s="44" t="s">
        <v>75</v>
      </c>
      <c r="K175" s="141"/>
      <c r="L175" s="142"/>
      <c r="M175" s="143"/>
      <c r="N175" s="20"/>
    </row>
    <row r="176" spans="1:14" ht="25" customHeight="1" x14ac:dyDescent="0.3">
      <c r="A176" s="21"/>
      <c r="B176" s="41" t="str">
        <f>IF(C120="","B.  Honoring invitee's expressed need",CONCATENATE("B.  Honoring ",C120,"'s expressed need"))</f>
        <v>B.  Honoring invitee's expressed need</v>
      </c>
      <c r="C176" s="36"/>
      <c r="D176" s="36"/>
      <c r="E176" s="36"/>
      <c r="F176" s="36"/>
      <c r="G176" s="36"/>
      <c r="H176" s="36"/>
      <c r="I176" s="40"/>
      <c r="J176" s="36"/>
      <c r="K176" s="36"/>
      <c r="L176" s="36"/>
      <c r="M176" s="46" t="str">
        <f>J120</f>
        <v/>
      </c>
      <c r="N176" s="20"/>
    </row>
    <row r="177" spans="1:14" ht="45" customHeight="1" x14ac:dyDescent="0.3">
      <c r="A177" s="21"/>
      <c r="B177" s="36"/>
      <c r="C177" s="100" t="str">
        <f>IF(C120="","Honoring invitee's expressed need",CONCATENATE("Honoring ",C120,"'s expressed need"))</f>
        <v>Honoring invitee's expressed need</v>
      </c>
      <c r="D177" s="136"/>
      <c r="E177" s="136"/>
      <c r="F177" s="125"/>
      <c r="G177" s="126"/>
      <c r="H177" s="126"/>
      <c r="I177" s="126"/>
      <c r="J177" s="126"/>
      <c r="K177" s="126"/>
      <c r="L177" s="126"/>
      <c r="M177" s="127"/>
      <c r="N177" s="20"/>
    </row>
    <row r="178" spans="1:14" ht="45" customHeight="1" x14ac:dyDescent="0.3">
      <c r="A178" s="21"/>
      <c r="B178" s="36"/>
      <c r="C178" s="136" t="str">
        <f>IF(C120="","Invitee's feedback to my efforts",CONCATENATE(C120,"'s feedback to my efforts"))</f>
        <v>Invitee's feedback to my efforts</v>
      </c>
      <c r="D178" s="136"/>
      <c r="E178" s="136"/>
      <c r="F178" s="125"/>
      <c r="G178" s="126"/>
      <c r="H178" s="126"/>
      <c r="I178" s="126"/>
      <c r="J178" s="126"/>
      <c r="K178" s="126"/>
      <c r="L178" s="126"/>
      <c r="M178" s="127"/>
      <c r="N178" s="20"/>
    </row>
    <row r="179" spans="1:14" ht="20" customHeight="1" x14ac:dyDescent="0.3">
      <c r="A179" s="21"/>
      <c r="B179" s="36"/>
      <c r="C179" s="128" t="str">
        <f>IF(C120="","Their satisfaction level ",CONCATENATE(C120,"'s satisfaction level "))</f>
        <v xml:space="preserve">Their satisfaction level </v>
      </c>
      <c r="D179" s="128"/>
      <c r="E179" s="128"/>
      <c r="F179" s="128"/>
      <c r="G179" s="130"/>
      <c r="H179" s="131"/>
      <c r="I179" s="132"/>
      <c r="J179" s="134" t="str">
        <f>IF(C120="","Their emotional response ",CONCATENATE(C120,"'s emotional response "))</f>
        <v xml:space="preserve">Their emotional response </v>
      </c>
      <c r="K179" s="134"/>
      <c r="L179" s="135"/>
      <c r="M179" s="43"/>
      <c r="N179" s="20"/>
    </row>
    <row r="180" spans="1:14" ht="20" customHeight="1" x14ac:dyDescent="0.3">
      <c r="A180" s="21"/>
      <c r="B180" s="36"/>
      <c r="C180" s="39"/>
      <c r="D180" s="39"/>
      <c r="E180" s="39"/>
      <c r="F180" s="39"/>
      <c r="G180" s="39"/>
      <c r="H180" s="39"/>
      <c r="I180" s="39"/>
      <c r="J180" s="39"/>
      <c r="K180" s="39"/>
      <c r="L180" s="39"/>
      <c r="M180" s="39"/>
      <c r="N180" s="20"/>
    </row>
    <row r="181" spans="1:14" ht="25" customHeight="1" x14ac:dyDescent="0.3">
      <c r="A181" s="21"/>
      <c r="B181" s="41" t="str">
        <f>IF(C120="","C.  My expressed need to ask this invitee",CONCATENATE("C.  My expressed need to ask ",C168))</f>
        <v>C.  My expressed need to ask this invitee</v>
      </c>
      <c r="C181" s="38"/>
      <c r="D181" s="38"/>
      <c r="E181" s="38"/>
      <c r="F181" s="37"/>
      <c r="G181" s="37"/>
      <c r="H181" s="37"/>
      <c r="I181" s="37"/>
      <c r="J181" s="37"/>
      <c r="K181" s="37"/>
      <c r="L181" s="37"/>
      <c r="M181" s="52" t="str">
        <f>IF(OR(G185="",M185=""),"",K120)</f>
        <v/>
      </c>
      <c r="N181" s="20"/>
    </row>
    <row r="182" spans="1:14" ht="45" customHeight="1" x14ac:dyDescent="0.3">
      <c r="A182" s="21"/>
      <c r="B182" s="55" t="s">
        <v>90</v>
      </c>
      <c r="C182" s="123" t="str">
        <f>IF(C120="","Affirming this invitee",CONCATENATE("Affirming ",C120))</f>
        <v>Affirming this invitee</v>
      </c>
      <c r="D182" s="123"/>
      <c r="E182" s="123"/>
      <c r="F182" s="125" t="s">
        <v>92</v>
      </c>
      <c r="G182" s="126"/>
      <c r="H182" s="126"/>
      <c r="I182" s="126"/>
      <c r="J182" s="126"/>
      <c r="K182" s="126"/>
      <c r="L182" s="126"/>
      <c r="M182" s="140"/>
      <c r="N182" s="20"/>
    </row>
    <row r="183" spans="1:14" ht="45" customHeight="1" x14ac:dyDescent="0.3">
      <c r="A183" s="21"/>
      <c r="B183" s="56" t="s">
        <v>91</v>
      </c>
      <c r="C183" s="123" t="str">
        <f>IF(C120="","My need this invitee could respect",CONCATENATE("My need ",C120," could respect"))</f>
        <v>My need this invitee could respect</v>
      </c>
      <c r="D183" s="123"/>
      <c r="E183" s="123"/>
      <c r="F183" s="125" t="s">
        <v>158</v>
      </c>
      <c r="G183" s="126"/>
      <c r="H183" s="126"/>
      <c r="I183" s="126"/>
      <c r="J183" s="126"/>
      <c r="K183" s="126"/>
      <c r="L183" s="126"/>
      <c r="M183" s="127"/>
      <c r="N183" s="20"/>
    </row>
    <row r="184" spans="1:14" ht="45" customHeight="1" x14ac:dyDescent="0.3">
      <c r="A184" s="21"/>
      <c r="B184" s="55" t="s">
        <v>90</v>
      </c>
      <c r="C184" s="123" t="str">
        <f>IF(C120="","Mutuality with this invitee",CONCATENATE("Mutuality with ",C120))</f>
        <v>Mutuality with this invitee</v>
      </c>
      <c r="D184" s="123"/>
      <c r="E184" s="123"/>
      <c r="F184" s="125" t="s">
        <v>93</v>
      </c>
      <c r="G184" s="126"/>
      <c r="H184" s="126"/>
      <c r="I184" s="126"/>
      <c r="J184" s="126"/>
      <c r="K184" s="126"/>
      <c r="L184" s="126"/>
      <c r="M184" s="127"/>
      <c r="N184" s="20"/>
    </row>
    <row r="185" spans="1:14" ht="20" customHeight="1" x14ac:dyDescent="0.3">
      <c r="A185" s="21"/>
      <c r="B185" s="36"/>
      <c r="C185" s="128" t="str">
        <f>IF(C120="","Their receptive level ",CONCATENATE(C120,"'s receptive level "))</f>
        <v xml:space="preserve">Their receptive level </v>
      </c>
      <c r="D185" s="128"/>
      <c r="E185" s="128"/>
      <c r="F185" s="128"/>
      <c r="G185" s="130"/>
      <c r="H185" s="131"/>
      <c r="I185" s="132"/>
      <c r="J185" s="134" t="str">
        <f>IF(C120="","Their responsiveness ",CONCATENATE(C120,"'s responsiveness "))</f>
        <v xml:space="preserve">Their responsiveness </v>
      </c>
      <c r="K185" s="134"/>
      <c r="L185" s="135"/>
      <c r="M185" s="54"/>
      <c r="N185" s="20"/>
    </row>
    <row r="186" spans="1:14" ht="20" customHeight="1" x14ac:dyDescent="0.3">
      <c r="A186" s="21"/>
      <c r="B186" s="36"/>
      <c r="C186" s="22"/>
      <c r="D186" s="22"/>
      <c r="E186" s="22"/>
      <c r="F186" s="22"/>
      <c r="G186" s="22"/>
      <c r="H186" s="22"/>
      <c r="I186" s="22"/>
      <c r="J186" s="22"/>
      <c r="K186" s="22"/>
      <c r="L186" s="22"/>
      <c r="M186" s="22"/>
      <c r="N186" s="20"/>
    </row>
    <row r="187" spans="1:14" ht="25" customHeight="1" x14ac:dyDescent="0.3">
      <c r="A187" s="21"/>
      <c r="B187" s="41" t="str">
        <f>IF(C120="","D.  Interest in my potential wellness campaign",CONCATENATE("D.  ",C120,"'s interest in my potential wellness campaign"))</f>
        <v>D.  Interest in my potential wellness campaign</v>
      </c>
      <c r="C187" s="39"/>
      <c r="D187" s="39"/>
      <c r="E187" s="39"/>
      <c r="F187" s="39"/>
      <c r="G187" s="39"/>
      <c r="H187" s="39"/>
      <c r="I187" s="39"/>
      <c r="J187" s="39"/>
      <c r="K187" s="39"/>
      <c r="L187" s="39"/>
      <c r="M187" s="52" t="str">
        <f>IF(OR(C190="",I190="",L190=""),"",L120)</f>
        <v/>
      </c>
      <c r="N187" s="20"/>
    </row>
    <row r="188" spans="1:14" ht="20" customHeight="1" x14ac:dyDescent="0.3">
      <c r="A188" s="21"/>
      <c r="B188" s="36"/>
      <c r="C188" s="39"/>
      <c r="D188" s="39"/>
      <c r="E188" s="53" t="s">
        <v>99</v>
      </c>
      <c r="F188" s="110" t="str">
        <f>IF(F164="","",F164)</f>
        <v/>
      </c>
      <c r="G188" s="111"/>
      <c r="H188" s="111"/>
      <c r="I188" s="111"/>
      <c r="J188" s="111"/>
      <c r="K188" s="111"/>
      <c r="L188" s="111"/>
      <c r="M188" s="112"/>
      <c r="N188" s="20"/>
    </row>
    <row r="189" spans="1:14" ht="20" customHeight="1" x14ac:dyDescent="0.3">
      <c r="A189" s="21"/>
      <c r="B189" s="36"/>
      <c r="C189" s="24" t="s">
        <v>25</v>
      </c>
      <c r="D189" s="24"/>
      <c r="E189" s="42" t="s">
        <v>28</v>
      </c>
      <c r="F189" s="34" t="s">
        <v>27</v>
      </c>
      <c r="G189" s="34"/>
      <c r="H189" s="34" t="s">
        <v>33</v>
      </c>
      <c r="I189" s="24" t="s">
        <v>26</v>
      </c>
      <c r="J189" s="24"/>
      <c r="K189" s="24"/>
      <c r="L189" s="138" t="s">
        <v>32</v>
      </c>
      <c r="M189" s="138"/>
      <c r="N189" s="20"/>
    </row>
    <row r="190" spans="1:14" ht="20" customHeight="1" x14ac:dyDescent="0.3">
      <c r="A190" s="21"/>
      <c r="B190" s="36"/>
      <c r="C190" s="114"/>
      <c r="D190" s="139"/>
      <c r="E190" s="33"/>
      <c r="F190" s="114"/>
      <c r="G190" s="139"/>
      <c r="H190" s="33"/>
      <c r="I190" s="114"/>
      <c r="J190" s="139"/>
      <c r="K190" s="43"/>
      <c r="L190" s="116"/>
      <c r="M190" s="117"/>
      <c r="N190" s="20"/>
    </row>
    <row r="191" spans="1:14" ht="20" customHeight="1" x14ac:dyDescent="0.3">
      <c r="A191" s="21"/>
      <c r="B191" s="36"/>
      <c r="C191" s="39"/>
      <c r="D191" s="39"/>
      <c r="E191" s="39"/>
      <c r="F191" s="39"/>
      <c r="G191" s="39"/>
      <c r="H191" s="39"/>
      <c r="I191" s="39"/>
      <c r="J191" s="39"/>
      <c r="K191" s="39"/>
      <c r="L191" s="39"/>
      <c r="M191" s="39"/>
      <c r="N191" s="20"/>
    </row>
    <row r="192" spans="1:14" ht="30" customHeight="1" x14ac:dyDescent="0.3">
      <c r="A192" s="47"/>
      <c r="B192" s="69">
        <v>3</v>
      </c>
      <c r="C192" s="60" t="str">
        <f>IF(C121="","Invitee 03",CONCATENATE(C121," ",F121))</f>
        <v>Invitee 03</v>
      </c>
      <c r="D192" s="60"/>
      <c r="E192" s="49"/>
      <c r="F192" s="50"/>
      <c r="G192" s="50"/>
      <c r="H192" s="50"/>
      <c r="I192" s="48"/>
      <c r="J192" s="48"/>
      <c r="K192" s="48"/>
      <c r="L192" s="48"/>
      <c r="M192" s="50"/>
      <c r="N192" s="51"/>
    </row>
    <row r="193" spans="1:14" ht="20" customHeight="1" x14ac:dyDescent="0.3">
      <c r="A193" s="21"/>
      <c r="B193" s="24"/>
      <c r="C193" s="61" t="s">
        <v>107</v>
      </c>
      <c r="D193" s="61"/>
      <c r="E193" s="62"/>
      <c r="F193" s="89" t="s">
        <v>108</v>
      </c>
      <c r="G193" s="61"/>
      <c r="H193" s="61"/>
      <c r="I193" s="89" t="s">
        <v>109</v>
      </c>
      <c r="J193" s="89"/>
      <c r="K193" s="89"/>
      <c r="L193" s="61" t="s">
        <v>110</v>
      </c>
      <c r="M193" s="61"/>
      <c r="N193" s="20"/>
    </row>
    <row r="194" spans="1:14" ht="20" customHeight="1" x14ac:dyDescent="0.3">
      <c r="A194" s="21"/>
      <c r="B194" s="24"/>
      <c r="C194" s="102"/>
      <c r="D194" s="103"/>
      <c r="E194" s="104"/>
      <c r="F194" s="105"/>
      <c r="G194" s="106"/>
      <c r="H194" s="107"/>
      <c r="I194" s="108"/>
      <c r="J194" s="109"/>
      <c r="K194" s="109"/>
      <c r="L194" s="102"/>
      <c r="M194" s="104"/>
      <c r="N194" s="20"/>
    </row>
    <row r="195" spans="1:14" ht="20" customHeight="1" x14ac:dyDescent="0.3">
      <c r="A195" s="21"/>
      <c r="B195" s="41" t="str">
        <f>IF(C121="","A.  Inviting contact to express their need",CONCATENATE("A.  Inviting ",C121," to express their need"))</f>
        <v>A.  Inviting contact to express their need</v>
      </c>
      <c r="C195" s="36"/>
      <c r="D195" s="36"/>
      <c r="E195" s="36"/>
      <c r="F195" s="36"/>
      <c r="G195" s="36"/>
      <c r="H195" s="36"/>
      <c r="I195" s="40"/>
      <c r="J195" s="36"/>
      <c r="K195" s="36"/>
      <c r="L195" s="36"/>
      <c r="M195" s="46" t="str">
        <f>I121</f>
        <v/>
      </c>
      <c r="N195" s="20"/>
    </row>
    <row r="196" spans="1:14" ht="20" customHeight="1" x14ac:dyDescent="0.3">
      <c r="A196" s="21"/>
      <c r="B196" s="41"/>
      <c r="C196" s="24" t="s">
        <v>25</v>
      </c>
      <c r="D196" s="24"/>
      <c r="E196" s="42" t="s">
        <v>28</v>
      </c>
      <c r="F196" s="34" t="s">
        <v>27</v>
      </c>
      <c r="G196" s="34"/>
      <c r="H196" s="34" t="s">
        <v>33</v>
      </c>
      <c r="I196" s="24" t="s">
        <v>26</v>
      </c>
      <c r="J196" s="24"/>
      <c r="K196" s="24"/>
      <c r="L196" s="138" t="s">
        <v>32</v>
      </c>
      <c r="M196" s="138"/>
      <c r="N196" s="20"/>
    </row>
    <row r="197" spans="1:14" ht="20" customHeight="1" x14ac:dyDescent="0.3">
      <c r="A197" s="21"/>
      <c r="B197" s="23"/>
      <c r="C197" s="114"/>
      <c r="D197" s="139"/>
      <c r="E197" s="33"/>
      <c r="F197" s="114"/>
      <c r="G197" s="139"/>
      <c r="H197" s="33"/>
      <c r="I197" s="114"/>
      <c r="J197" s="139"/>
      <c r="K197" s="43"/>
      <c r="L197" s="116"/>
      <c r="M197" s="117"/>
      <c r="N197" s="20"/>
    </row>
    <row r="198" spans="1:14" ht="60" customHeight="1" x14ac:dyDescent="0.3">
      <c r="A198" s="21"/>
      <c r="B198" s="36"/>
      <c r="C198" s="118" t="str">
        <f>IF(C121="", "Their expressed need:",CONCATENATE(C121,"'s expressed need:"))</f>
        <v>Their expressed need:</v>
      </c>
      <c r="D198" s="119"/>
      <c r="E198" s="120"/>
      <c r="F198" s="121"/>
      <c r="G198" s="121"/>
      <c r="H198" s="121"/>
      <c r="I198" s="121"/>
      <c r="J198" s="121"/>
      <c r="K198" s="121"/>
      <c r="L198" s="121"/>
      <c r="M198" s="122"/>
      <c r="N198" s="20"/>
    </row>
    <row r="199" spans="1:14" ht="20" customHeight="1" x14ac:dyDescent="0.3">
      <c r="A199" s="21"/>
      <c r="B199" s="36"/>
      <c r="C199" s="25"/>
      <c r="D199" s="45" t="s">
        <v>76</v>
      </c>
      <c r="E199" s="141"/>
      <c r="F199" s="142"/>
      <c r="G199" s="142"/>
      <c r="H199" s="143"/>
      <c r="I199" s="25"/>
      <c r="J199" s="44" t="s">
        <v>75</v>
      </c>
      <c r="K199" s="141"/>
      <c r="L199" s="142"/>
      <c r="M199" s="143"/>
      <c r="N199" s="20"/>
    </row>
    <row r="200" spans="1:14" ht="25" customHeight="1" x14ac:dyDescent="0.3">
      <c r="A200" s="21"/>
      <c r="B200" s="41" t="str">
        <f>IF(C121="","B.  Honoring invitee's expressed need",CONCATENATE("B.  Honoring ",C121,"'s expressed need"))</f>
        <v>B.  Honoring invitee's expressed need</v>
      </c>
      <c r="C200" s="36"/>
      <c r="D200" s="36"/>
      <c r="E200" s="36"/>
      <c r="F200" s="36"/>
      <c r="G200" s="36"/>
      <c r="H200" s="36"/>
      <c r="I200" s="40"/>
      <c r="J200" s="36"/>
      <c r="K200" s="36"/>
      <c r="L200" s="36"/>
      <c r="M200" s="46" t="str">
        <f>J121</f>
        <v/>
      </c>
      <c r="N200" s="20"/>
    </row>
    <row r="201" spans="1:14" ht="45" customHeight="1" x14ac:dyDescent="0.3">
      <c r="A201" s="21"/>
      <c r="B201" s="36"/>
      <c r="C201" s="100" t="str">
        <f>IF(C121="","Honoring invitee's expressed need",CONCATENATE("Honoring ",C121,"'s expressed need"))</f>
        <v>Honoring invitee's expressed need</v>
      </c>
      <c r="D201" s="136"/>
      <c r="E201" s="136"/>
      <c r="F201" s="125"/>
      <c r="G201" s="126"/>
      <c r="H201" s="126"/>
      <c r="I201" s="126"/>
      <c r="J201" s="126"/>
      <c r="K201" s="126"/>
      <c r="L201" s="126"/>
      <c r="M201" s="127"/>
      <c r="N201" s="20"/>
    </row>
    <row r="202" spans="1:14" ht="45" customHeight="1" x14ac:dyDescent="0.3">
      <c r="A202" s="21"/>
      <c r="B202" s="36"/>
      <c r="C202" s="136" t="str">
        <f>IF(C121="","Invitee's feedback to my efforts",CONCATENATE(C121,"'s feedback to my efforts"))</f>
        <v>Invitee's feedback to my efforts</v>
      </c>
      <c r="D202" s="136"/>
      <c r="E202" s="136"/>
      <c r="F202" s="125"/>
      <c r="G202" s="126"/>
      <c r="H202" s="126"/>
      <c r="I202" s="126"/>
      <c r="J202" s="126"/>
      <c r="K202" s="126"/>
      <c r="L202" s="126"/>
      <c r="M202" s="127"/>
      <c r="N202" s="20"/>
    </row>
    <row r="203" spans="1:14" ht="20" customHeight="1" x14ac:dyDescent="0.3">
      <c r="A203" s="21"/>
      <c r="B203" s="36"/>
      <c r="C203" s="128" t="str">
        <f>IF(C121="","Their satisfaction level ",CONCATENATE(C121,"'s satisfaction level "))</f>
        <v xml:space="preserve">Their satisfaction level </v>
      </c>
      <c r="D203" s="128"/>
      <c r="E203" s="128"/>
      <c r="F203" s="128"/>
      <c r="G203" s="130"/>
      <c r="H203" s="131"/>
      <c r="I203" s="132"/>
      <c r="J203" s="134" t="str">
        <f>IF(C121="","Their emotional response ",CONCATENATE(C121,"'s emotional response "))</f>
        <v xml:space="preserve">Their emotional response </v>
      </c>
      <c r="K203" s="134"/>
      <c r="L203" s="135"/>
      <c r="M203" s="43"/>
      <c r="N203" s="20"/>
    </row>
    <row r="204" spans="1:14" ht="20" customHeight="1" x14ac:dyDescent="0.3">
      <c r="A204" s="21"/>
      <c r="B204" s="36"/>
      <c r="C204" s="39"/>
      <c r="D204" s="39"/>
      <c r="E204" s="39"/>
      <c r="F204" s="39"/>
      <c r="G204" s="39"/>
      <c r="H204" s="39"/>
      <c r="I204" s="39"/>
      <c r="J204" s="39"/>
      <c r="K204" s="39"/>
      <c r="L204" s="39"/>
      <c r="M204" s="39"/>
      <c r="N204" s="20"/>
    </row>
    <row r="205" spans="1:14" ht="25" customHeight="1" x14ac:dyDescent="0.3">
      <c r="A205" s="21"/>
      <c r="B205" s="41" t="str">
        <f>IF(C121="","C.  My expressed need to ask this invitee",CONCATENATE("C.  My expressed need to ask ",C121))</f>
        <v>C.  My expressed need to ask this invitee</v>
      </c>
      <c r="C205" s="38"/>
      <c r="D205" s="38"/>
      <c r="E205" s="38"/>
      <c r="F205" s="37"/>
      <c r="G205" s="37"/>
      <c r="H205" s="37"/>
      <c r="I205" s="37"/>
      <c r="J205" s="37"/>
      <c r="K205" s="37"/>
      <c r="L205" s="37"/>
      <c r="M205" s="52" t="str">
        <f>IF(OR(G209="",M209=""),"",K121)</f>
        <v/>
      </c>
      <c r="N205" s="20"/>
    </row>
    <row r="206" spans="1:14" ht="45" customHeight="1" x14ac:dyDescent="0.3">
      <c r="A206" s="21"/>
      <c r="B206" s="55" t="s">
        <v>90</v>
      </c>
      <c r="C206" s="123" t="str">
        <f>IF(C121="","Affirming this invitee",CONCATENATE("Affirming ",C121))</f>
        <v>Affirming this invitee</v>
      </c>
      <c r="D206" s="123"/>
      <c r="E206" s="123"/>
      <c r="F206" s="125" t="s">
        <v>92</v>
      </c>
      <c r="G206" s="126"/>
      <c r="H206" s="126"/>
      <c r="I206" s="126"/>
      <c r="J206" s="126"/>
      <c r="K206" s="126"/>
      <c r="L206" s="126"/>
      <c r="M206" s="140"/>
      <c r="N206" s="20"/>
    </row>
    <row r="207" spans="1:14" ht="45" customHeight="1" x14ac:dyDescent="0.3">
      <c r="A207" s="21"/>
      <c r="B207" s="56" t="s">
        <v>91</v>
      </c>
      <c r="C207" s="123" t="str">
        <f>IF(C121="","My need this invitee could respect",CONCATENATE("My need ",C121," could respect"))</f>
        <v>My need this invitee could respect</v>
      </c>
      <c r="D207" s="123"/>
      <c r="E207" s="123"/>
      <c r="F207" s="125" t="s">
        <v>159</v>
      </c>
      <c r="G207" s="126"/>
      <c r="H207" s="126"/>
      <c r="I207" s="126"/>
      <c r="J207" s="126"/>
      <c r="K207" s="126"/>
      <c r="L207" s="126"/>
      <c r="M207" s="127"/>
      <c r="N207" s="20"/>
    </row>
    <row r="208" spans="1:14" ht="45" customHeight="1" x14ac:dyDescent="0.3">
      <c r="A208" s="21"/>
      <c r="B208" s="55" t="s">
        <v>90</v>
      </c>
      <c r="C208" s="123" t="str">
        <f>IF(C121="","Mutuality with this invitee",CONCATENATE("Mutuality with ",C121))</f>
        <v>Mutuality with this invitee</v>
      </c>
      <c r="D208" s="123"/>
      <c r="E208" s="123"/>
      <c r="F208" s="125" t="s">
        <v>93</v>
      </c>
      <c r="G208" s="126"/>
      <c r="H208" s="126"/>
      <c r="I208" s="126"/>
      <c r="J208" s="126"/>
      <c r="K208" s="126"/>
      <c r="L208" s="126"/>
      <c r="M208" s="127"/>
      <c r="N208" s="20"/>
    </row>
    <row r="209" spans="1:14" ht="20" customHeight="1" x14ac:dyDescent="0.3">
      <c r="A209" s="21"/>
      <c r="B209" s="36"/>
      <c r="C209" s="128" t="str">
        <f>IF(C121="","Their receptive level ",CONCATENATE(C121,"'s receptive level "))</f>
        <v xml:space="preserve">Their receptive level </v>
      </c>
      <c r="D209" s="128"/>
      <c r="E209" s="128"/>
      <c r="F209" s="128"/>
      <c r="G209" s="130"/>
      <c r="H209" s="131"/>
      <c r="I209" s="132"/>
      <c r="J209" s="134" t="str">
        <f>IF(C121="","Their responsiveness ",CONCATENATE(C121,"'s responsiveness "))</f>
        <v xml:space="preserve">Their responsiveness </v>
      </c>
      <c r="K209" s="134"/>
      <c r="L209" s="135"/>
      <c r="M209" s="54"/>
      <c r="N209" s="20"/>
    </row>
    <row r="210" spans="1:14" ht="20" customHeight="1" x14ac:dyDescent="0.3">
      <c r="A210" s="21"/>
      <c r="B210" s="36"/>
      <c r="C210" s="22"/>
      <c r="D210" s="22"/>
      <c r="E210" s="22"/>
      <c r="F210" s="22"/>
      <c r="G210" s="22"/>
      <c r="H210" s="22"/>
      <c r="I210" s="22"/>
      <c r="J210" s="22"/>
      <c r="K210" s="22"/>
      <c r="L210" s="22"/>
      <c r="M210" s="22"/>
      <c r="N210" s="20"/>
    </row>
    <row r="211" spans="1:14" ht="25" customHeight="1" x14ac:dyDescent="0.3">
      <c r="A211" s="21"/>
      <c r="B211" s="41" t="str">
        <f>IF(C121="","D.  Interest in my potential wellness campaign",CONCATENATE("D.  ",C121,"'s interest in my potential wellness campaign"))</f>
        <v>D.  Interest in my potential wellness campaign</v>
      </c>
      <c r="C211" s="39"/>
      <c r="D211" s="39"/>
      <c r="E211" s="39"/>
      <c r="F211" s="39"/>
      <c r="G211" s="39"/>
      <c r="H211" s="39"/>
      <c r="I211" s="39"/>
      <c r="J211" s="39"/>
      <c r="K211" s="39"/>
      <c r="L211" s="39"/>
      <c r="M211" s="52" t="str">
        <f>IF(OR(C214="",I214="",L214=""),"",L121)</f>
        <v/>
      </c>
      <c r="N211" s="20"/>
    </row>
    <row r="212" spans="1:14" ht="20" customHeight="1" x14ac:dyDescent="0.3">
      <c r="A212" s="21"/>
      <c r="B212" s="36"/>
      <c r="C212" s="39"/>
      <c r="D212" s="39"/>
      <c r="E212" s="53" t="s">
        <v>99</v>
      </c>
      <c r="F212" s="110" t="str">
        <f>IF(F188="","",F188)</f>
        <v/>
      </c>
      <c r="G212" s="111"/>
      <c r="H212" s="111"/>
      <c r="I212" s="111"/>
      <c r="J212" s="111"/>
      <c r="K212" s="111"/>
      <c r="L212" s="111"/>
      <c r="M212" s="112"/>
      <c r="N212" s="20"/>
    </row>
    <row r="213" spans="1:14" ht="20" customHeight="1" x14ac:dyDescent="0.3">
      <c r="A213" s="21"/>
      <c r="B213" s="36"/>
      <c r="C213" s="24" t="s">
        <v>25</v>
      </c>
      <c r="D213" s="24"/>
      <c r="E213" s="42" t="s">
        <v>28</v>
      </c>
      <c r="F213" s="34" t="s">
        <v>27</v>
      </c>
      <c r="G213" s="34"/>
      <c r="H213" s="34" t="s">
        <v>33</v>
      </c>
      <c r="I213" s="24" t="s">
        <v>26</v>
      </c>
      <c r="J213" s="24"/>
      <c r="K213" s="24"/>
      <c r="L213" s="138" t="s">
        <v>32</v>
      </c>
      <c r="M213" s="138"/>
      <c r="N213" s="20"/>
    </row>
    <row r="214" spans="1:14" ht="20" customHeight="1" x14ac:dyDescent="0.3">
      <c r="A214" s="21"/>
      <c r="B214" s="36"/>
      <c r="C214" s="114"/>
      <c r="D214" s="139"/>
      <c r="E214" s="33"/>
      <c r="F214" s="114"/>
      <c r="G214" s="139"/>
      <c r="H214" s="33"/>
      <c r="I214" s="114"/>
      <c r="J214" s="139"/>
      <c r="K214" s="43"/>
      <c r="L214" s="116"/>
      <c r="M214" s="117"/>
      <c r="N214" s="20"/>
    </row>
    <row r="215" spans="1:14" ht="20" customHeight="1" x14ac:dyDescent="0.3">
      <c r="A215" s="21"/>
      <c r="B215" s="36"/>
      <c r="C215" s="39"/>
      <c r="D215" s="39"/>
      <c r="E215" s="39"/>
      <c r="F215" s="39"/>
      <c r="G215" s="39"/>
      <c r="H215" s="39"/>
      <c r="I215" s="39"/>
      <c r="J215" s="39"/>
      <c r="K215" s="39"/>
      <c r="L215" s="39"/>
      <c r="M215" s="39"/>
      <c r="N215" s="20"/>
    </row>
    <row r="216" spans="1:14" ht="30" customHeight="1" x14ac:dyDescent="0.3">
      <c r="A216" s="47"/>
      <c r="B216" s="69">
        <v>4</v>
      </c>
      <c r="C216" s="60" t="str">
        <f>IF(C122="","Invitee 04",CONCATENATE(C122," ",F122))</f>
        <v>Invitee 04</v>
      </c>
      <c r="D216" s="60"/>
      <c r="E216" s="49"/>
      <c r="F216" s="50"/>
      <c r="G216" s="50"/>
      <c r="H216" s="50"/>
      <c r="I216" s="48"/>
      <c r="J216" s="48"/>
      <c r="K216" s="48"/>
      <c r="L216" s="48"/>
      <c r="M216" s="50"/>
      <c r="N216" s="51"/>
    </row>
    <row r="217" spans="1:14" ht="20" customHeight="1" x14ac:dyDescent="0.3">
      <c r="A217" s="21"/>
      <c r="B217" s="24"/>
      <c r="C217" s="61" t="s">
        <v>107</v>
      </c>
      <c r="D217" s="61"/>
      <c r="E217" s="62"/>
      <c r="F217" s="89" t="s">
        <v>108</v>
      </c>
      <c r="G217" s="61"/>
      <c r="H217" s="61"/>
      <c r="I217" s="89" t="s">
        <v>109</v>
      </c>
      <c r="J217" s="89"/>
      <c r="K217" s="89"/>
      <c r="L217" s="61" t="s">
        <v>110</v>
      </c>
      <c r="M217" s="61"/>
      <c r="N217" s="20"/>
    </row>
    <row r="218" spans="1:14" ht="20" customHeight="1" x14ac:dyDescent="0.3">
      <c r="A218" s="21"/>
      <c r="B218" s="24"/>
      <c r="C218" s="102"/>
      <c r="D218" s="103"/>
      <c r="E218" s="104"/>
      <c r="F218" s="105"/>
      <c r="G218" s="106"/>
      <c r="H218" s="107"/>
      <c r="I218" s="108"/>
      <c r="J218" s="109"/>
      <c r="K218" s="109"/>
      <c r="L218" s="102"/>
      <c r="M218" s="104"/>
      <c r="N218" s="20"/>
    </row>
    <row r="219" spans="1:14" ht="20" customHeight="1" x14ac:dyDescent="0.3">
      <c r="A219" s="21"/>
      <c r="B219" s="41" t="str">
        <f>IF(C122="","A.  Inviting contact to express their need",CONCATENATE("A.  Inviting ",C122," to express their need"))</f>
        <v>A.  Inviting contact to express their need</v>
      </c>
      <c r="C219" s="36"/>
      <c r="D219" s="36"/>
      <c r="E219" s="36"/>
      <c r="F219" s="36"/>
      <c r="G219" s="36"/>
      <c r="H219" s="36"/>
      <c r="I219" s="40"/>
      <c r="J219" s="36"/>
      <c r="K219" s="36"/>
      <c r="L219" s="36"/>
      <c r="M219" s="46" t="str">
        <f>I122</f>
        <v/>
      </c>
      <c r="N219" s="20"/>
    </row>
    <row r="220" spans="1:14" ht="20" customHeight="1" x14ac:dyDescent="0.3">
      <c r="A220" s="21"/>
      <c r="B220" s="41"/>
      <c r="C220" s="24" t="s">
        <v>25</v>
      </c>
      <c r="D220" s="24"/>
      <c r="E220" s="42" t="s">
        <v>28</v>
      </c>
      <c r="F220" s="34" t="s">
        <v>27</v>
      </c>
      <c r="G220" s="34"/>
      <c r="H220" s="34" t="s">
        <v>33</v>
      </c>
      <c r="I220" s="24" t="s">
        <v>26</v>
      </c>
      <c r="J220" s="24"/>
      <c r="K220" s="24"/>
      <c r="L220" s="138" t="s">
        <v>32</v>
      </c>
      <c r="M220" s="138"/>
      <c r="N220" s="20"/>
    </row>
    <row r="221" spans="1:14" ht="20" customHeight="1" x14ac:dyDescent="0.3">
      <c r="A221" s="21"/>
      <c r="B221" s="23"/>
      <c r="C221" s="114"/>
      <c r="D221" s="139"/>
      <c r="E221" s="33"/>
      <c r="F221" s="114"/>
      <c r="G221" s="139"/>
      <c r="H221" s="33"/>
      <c r="I221" s="114"/>
      <c r="J221" s="139"/>
      <c r="K221" s="43"/>
      <c r="L221" s="116"/>
      <c r="M221" s="117"/>
      <c r="N221" s="20"/>
    </row>
    <row r="222" spans="1:14" ht="60" customHeight="1" x14ac:dyDescent="0.3">
      <c r="A222" s="21"/>
      <c r="B222" s="36"/>
      <c r="C222" s="118" t="str">
        <f>IF(C122="", "Their expressed need:",CONCATENATE(C122,"'s expressed need:"))</f>
        <v>Their expressed need:</v>
      </c>
      <c r="D222" s="119"/>
      <c r="E222" s="120"/>
      <c r="F222" s="121"/>
      <c r="G222" s="121"/>
      <c r="H222" s="121"/>
      <c r="I222" s="121"/>
      <c r="J222" s="121"/>
      <c r="K222" s="121"/>
      <c r="L222" s="121"/>
      <c r="M222" s="122"/>
      <c r="N222" s="20"/>
    </row>
    <row r="223" spans="1:14" ht="20" customHeight="1" x14ac:dyDescent="0.3">
      <c r="A223" s="21"/>
      <c r="B223" s="36"/>
      <c r="C223" s="25"/>
      <c r="D223" s="45" t="s">
        <v>76</v>
      </c>
      <c r="E223" s="141"/>
      <c r="F223" s="142"/>
      <c r="G223" s="142"/>
      <c r="H223" s="143"/>
      <c r="I223" s="25"/>
      <c r="J223" s="44" t="s">
        <v>75</v>
      </c>
      <c r="K223" s="141"/>
      <c r="L223" s="142"/>
      <c r="M223" s="143"/>
      <c r="N223" s="20"/>
    </row>
    <row r="224" spans="1:14" ht="25" customHeight="1" x14ac:dyDescent="0.3">
      <c r="A224" s="21"/>
      <c r="B224" s="41" t="str">
        <f>IF(C122="","B.  Honoring invitee's expressed need",CONCATENATE("B.  Honoring ",C122,"'s expressed need"))</f>
        <v>B.  Honoring invitee's expressed need</v>
      </c>
      <c r="C224" s="36"/>
      <c r="D224" s="36"/>
      <c r="E224" s="36"/>
      <c r="F224" s="36"/>
      <c r="G224" s="36"/>
      <c r="H224" s="36"/>
      <c r="I224" s="40"/>
      <c r="J224" s="36"/>
      <c r="K224" s="36"/>
      <c r="L224" s="36"/>
      <c r="M224" s="46" t="str">
        <f>J122</f>
        <v/>
      </c>
      <c r="N224" s="20"/>
    </row>
    <row r="225" spans="1:14" ht="45" customHeight="1" x14ac:dyDescent="0.3">
      <c r="A225" s="21"/>
      <c r="B225" s="36"/>
      <c r="C225" s="100" t="str">
        <f>IF(C122="","Honoring invitee's expressed need",CONCATENATE("Honoring ",C122,"'s expressed need"))</f>
        <v>Honoring invitee's expressed need</v>
      </c>
      <c r="D225" s="136"/>
      <c r="E225" s="136"/>
      <c r="F225" s="125"/>
      <c r="G225" s="126"/>
      <c r="H225" s="126"/>
      <c r="I225" s="126"/>
      <c r="J225" s="126"/>
      <c r="K225" s="126"/>
      <c r="L225" s="126"/>
      <c r="M225" s="127"/>
      <c r="N225" s="20"/>
    </row>
    <row r="226" spans="1:14" ht="45" customHeight="1" x14ac:dyDescent="0.3">
      <c r="A226" s="21"/>
      <c r="B226" s="36"/>
      <c r="C226" s="136" t="str">
        <f>IF(C122="","Invitee's feedback to my efforts",CONCATENATE(C122,"'s feedback to my efforts"))</f>
        <v>Invitee's feedback to my efforts</v>
      </c>
      <c r="D226" s="136"/>
      <c r="E226" s="136"/>
      <c r="F226" s="125"/>
      <c r="G226" s="126"/>
      <c r="H226" s="126"/>
      <c r="I226" s="126"/>
      <c r="J226" s="126"/>
      <c r="K226" s="126"/>
      <c r="L226" s="126"/>
      <c r="M226" s="127"/>
      <c r="N226" s="20"/>
    </row>
    <row r="227" spans="1:14" ht="20" customHeight="1" x14ac:dyDescent="0.3">
      <c r="A227" s="21"/>
      <c r="B227" s="36"/>
      <c r="C227" s="128" t="str">
        <f>IF(C122="","Their satisfaction level ",CONCATENATE(C122,"'s satisfaction level "))</f>
        <v xml:space="preserve">Their satisfaction level </v>
      </c>
      <c r="D227" s="128"/>
      <c r="E227" s="128"/>
      <c r="F227" s="128"/>
      <c r="G227" s="130"/>
      <c r="H227" s="131"/>
      <c r="I227" s="132"/>
      <c r="J227" s="134" t="str">
        <f>IF(C122="","Their emotional response ",CONCATENATE(C122,"'s emotional response "))</f>
        <v xml:space="preserve">Their emotional response </v>
      </c>
      <c r="K227" s="134"/>
      <c r="L227" s="135"/>
      <c r="M227" s="43"/>
      <c r="N227" s="20"/>
    </row>
    <row r="228" spans="1:14" ht="20" customHeight="1" x14ac:dyDescent="0.3">
      <c r="A228" s="21"/>
      <c r="B228" s="36"/>
      <c r="C228" s="39"/>
      <c r="D228" s="39"/>
      <c r="E228" s="39"/>
      <c r="F228" s="39"/>
      <c r="G228" s="39"/>
      <c r="H228" s="39"/>
      <c r="I228" s="39"/>
      <c r="J228" s="39"/>
      <c r="K228" s="39"/>
      <c r="L228" s="39"/>
      <c r="M228" s="39"/>
      <c r="N228" s="20"/>
    </row>
    <row r="229" spans="1:14" ht="25" customHeight="1" x14ac:dyDescent="0.3">
      <c r="A229" s="21"/>
      <c r="B229" s="41" t="str">
        <f>IF(C122="","C.  My expressed need to ask this invitee",CONCATENATE("C.  My expressed need to ask ",C122))</f>
        <v>C.  My expressed need to ask this invitee</v>
      </c>
      <c r="C229" s="38"/>
      <c r="D229" s="38"/>
      <c r="E229" s="38"/>
      <c r="F229" s="37"/>
      <c r="G229" s="37"/>
      <c r="H229" s="37"/>
      <c r="I229" s="37"/>
      <c r="J229" s="37"/>
      <c r="K229" s="37"/>
      <c r="L229" s="37"/>
      <c r="M229" s="52" t="str">
        <f>IF(OR(G233="",M233=""),"",K122)</f>
        <v/>
      </c>
      <c r="N229" s="20"/>
    </row>
    <row r="230" spans="1:14" ht="45" customHeight="1" x14ac:dyDescent="0.3">
      <c r="A230" s="21"/>
      <c r="B230" s="55" t="s">
        <v>90</v>
      </c>
      <c r="C230" s="123" t="str">
        <f>IF(C122="","Affirming this invitee",CONCATENATE("Affirming ",C122))</f>
        <v>Affirming this invitee</v>
      </c>
      <c r="D230" s="123"/>
      <c r="E230" s="123"/>
      <c r="F230" s="125" t="s">
        <v>92</v>
      </c>
      <c r="G230" s="126"/>
      <c r="H230" s="126"/>
      <c r="I230" s="126"/>
      <c r="J230" s="126"/>
      <c r="K230" s="126"/>
      <c r="L230" s="126"/>
      <c r="M230" s="140"/>
      <c r="N230" s="20"/>
    </row>
    <row r="231" spans="1:14" ht="45" customHeight="1" x14ac:dyDescent="0.3">
      <c r="A231" s="21"/>
      <c r="B231" s="56" t="s">
        <v>91</v>
      </c>
      <c r="C231" s="123" t="str">
        <f>IF(C122="","My need this invitee could respect",CONCATENATE("My need ",C122," could respect"))</f>
        <v>My need this invitee could respect</v>
      </c>
      <c r="D231" s="123"/>
      <c r="E231" s="123"/>
      <c r="F231" s="125" t="s">
        <v>158</v>
      </c>
      <c r="G231" s="126"/>
      <c r="H231" s="126"/>
      <c r="I231" s="126"/>
      <c r="J231" s="126"/>
      <c r="K231" s="126"/>
      <c r="L231" s="126"/>
      <c r="M231" s="127"/>
      <c r="N231" s="20"/>
    </row>
    <row r="232" spans="1:14" ht="45" customHeight="1" x14ac:dyDescent="0.3">
      <c r="A232" s="21"/>
      <c r="B232" s="55" t="s">
        <v>90</v>
      </c>
      <c r="C232" s="123" t="str">
        <f>IF(C122="","Mutuality with this invitee",CONCATENATE("Mutuality with ",C122))</f>
        <v>Mutuality with this invitee</v>
      </c>
      <c r="D232" s="123"/>
      <c r="E232" s="123"/>
      <c r="F232" s="125" t="s">
        <v>93</v>
      </c>
      <c r="G232" s="126"/>
      <c r="H232" s="126"/>
      <c r="I232" s="126"/>
      <c r="J232" s="126"/>
      <c r="K232" s="126"/>
      <c r="L232" s="126"/>
      <c r="M232" s="127"/>
      <c r="N232" s="20"/>
    </row>
    <row r="233" spans="1:14" ht="20" customHeight="1" x14ac:dyDescent="0.3">
      <c r="A233" s="21"/>
      <c r="B233" s="36"/>
      <c r="C233" s="128" t="str">
        <f>IF(C122="","Their receptive level ",CONCATENATE(C122,"'s receptive level "))</f>
        <v xml:space="preserve">Their receptive level </v>
      </c>
      <c r="D233" s="128"/>
      <c r="E233" s="128"/>
      <c r="F233" s="128"/>
      <c r="G233" s="130"/>
      <c r="H233" s="131"/>
      <c r="I233" s="132"/>
      <c r="J233" s="134" t="str">
        <f>IF(C122="","Their responsiveness ",CONCATENATE(C122,"'s responsiveness "))</f>
        <v xml:space="preserve">Their responsiveness </v>
      </c>
      <c r="K233" s="134"/>
      <c r="L233" s="135"/>
      <c r="M233" s="54"/>
      <c r="N233" s="20"/>
    </row>
    <row r="234" spans="1:14" ht="20" customHeight="1" x14ac:dyDescent="0.3">
      <c r="A234" s="21"/>
      <c r="B234" s="36"/>
      <c r="C234" s="22"/>
      <c r="D234" s="22"/>
      <c r="E234" s="22"/>
      <c r="F234" s="22"/>
      <c r="G234" s="22"/>
      <c r="H234" s="22"/>
      <c r="I234" s="22"/>
      <c r="J234" s="22"/>
      <c r="K234" s="22"/>
      <c r="L234" s="22"/>
      <c r="M234" s="22"/>
      <c r="N234" s="20"/>
    </row>
    <row r="235" spans="1:14" ht="25" customHeight="1" x14ac:dyDescent="0.3">
      <c r="A235" s="21"/>
      <c r="B235" s="41" t="str">
        <f>IF(C122="","D.  Interest in my potential wellness campaign",CONCATENATE("D.  ",C122,"'s interest in my potential wellness campaign"))</f>
        <v>D.  Interest in my potential wellness campaign</v>
      </c>
      <c r="C235" s="39"/>
      <c r="D235" s="39"/>
      <c r="E235" s="39"/>
      <c r="F235" s="39"/>
      <c r="G235" s="39"/>
      <c r="H235" s="39"/>
      <c r="I235" s="39"/>
      <c r="J235" s="39"/>
      <c r="K235" s="39"/>
      <c r="L235" s="39"/>
      <c r="M235" s="52" t="str">
        <f>IF(OR(C238="",I238="",L238=""),"",L122)</f>
        <v/>
      </c>
      <c r="N235" s="20"/>
    </row>
    <row r="236" spans="1:14" ht="20" customHeight="1" x14ac:dyDescent="0.3">
      <c r="A236" s="21"/>
      <c r="B236" s="36"/>
      <c r="C236" s="39"/>
      <c r="D236" s="39"/>
      <c r="E236" s="53" t="s">
        <v>99</v>
      </c>
      <c r="F236" s="110" t="str">
        <f>IF(F212="","",F212)</f>
        <v/>
      </c>
      <c r="G236" s="111"/>
      <c r="H236" s="111"/>
      <c r="I236" s="111"/>
      <c r="J236" s="111"/>
      <c r="K236" s="111"/>
      <c r="L236" s="111"/>
      <c r="M236" s="112"/>
      <c r="N236" s="20"/>
    </row>
    <row r="237" spans="1:14" ht="20" customHeight="1" x14ac:dyDescent="0.3">
      <c r="A237" s="21"/>
      <c r="B237" s="36"/>
      <c r="C237" s="24" t="s">
        <v>25</v>
      </c>
      <c r="D237" s="24"/>
      <c r="E237" s="42" t="s">
        <v>28</v>
      </c>
      <c r="F237" s="34" t="s">
        <v>27</v>
      </c>
      <c r="G237" s="34"/>
      <c r="H237" s="34" t="s">
        <v>33</v>
      </c>
      <c r="I237" s="24" t="s">
        <v>26</v>
      </c>
      <c r="J237" s="24"/>
      <c r="K237" s="24"/>
      <c r="L237" s="138" t="s">
        <v>32</v>
      </c>
      <c r="M237" s="138"/>
      <c r="N237" s="20"/>
    </row>
    <row r="238" spans="1:14" ht="20" customHeight="1" x14ac:dyDescent="0.3">
      <c r="A238" s="21"/>
      <c r="B238" s="36"/>
      <c r="C238" s="114"/>
      <c r="D238" s="139"/>
      <c r="E238" s="33"/>
      <c r="F238" s="114"/>
      <c r="G238" s="139"/>
      <c r="H238" s="33"/>
      <c r="I238" s="114"/>
      <c r="J238" s="139"/>
      <c r="K238" s="43"/>
      <c r="L238" s="116"/>
      <c r="M238" s="117"/>
      <c r="N238" s="20"/>
    </row>
    <row r="239" spans="1:14" ht="20" customHeight="1" x14ac:dyDescent="0.3">
      <c r="A239" s="21"/>
      <c r="B239" s="36"/>
      <c r="C239" s="39"/>
      <c r="D239" s="39"/>
      <c r="E239" s="39"/>
      <c r="F239" s="39"/>
      <c r="G239" s="39"/>
      <c r="H239" s="39"/>
      <c r="I239" s="39"/>
      <c r="J239" s="39"/>
      <c r="K239" s="39"/>
      <c r="L239" s="39"/>
      <c r="M239" s="39"/>
      <c r="N239" s="20"/>
    </row>
    <row r="240" spans="1:14" ht="30" customHeight="1" x14ac:dyDescent="0.3">
      <c r="A240" s="47"/>
      <c r="B240" s="69">
        <v>5</v>
      </c>
      <c r="C240" s="60" t="str">
        <f>IF(C123="","Invitee 05",CONCATENATE(C123," ",F123))</f>
        <v>Invitee 05</v>
      </c>
      <c r="D240" s="60"/>
      <c r="E240" s="49"/>
      <c r="F240" s="50"/>
      <c r="G240" s="50"/>
      <c r="H240" s="50"/>
      <c r="I240" s="48"/>
      <c r="J240" s="48"/>
      <c r="K240" s="48"/>
      <c r="L240" s="48"/>
      <c r="M240" s="50"/>
      <c r="N240" s="51"/>
    </row>
    <row r="241" spans="1:14" ht="20" customHeight="1" x14ac:dyDescent="0.3">
      <c r="A241" s="21"/>
      <c r="B241" s="24"/>
      <c r="C241" s="61" t="s">
        <v>107</v>
      </c>
      <c r="D241" s="61"/>
      <c r="E241" s="62"/>
      <c r="F241" s="89" t="s">
        <v>108</v>
      </c>
      <c r="G241" s="61"/>
      <c r="H241" s="61"/>
      <c r="I241" s="89" t="s">
        <v>109</v>
      </c>
      <c r="J241" s="89"/>
      <c r="K241" s="89"/>
      <c r="L241" s="61" t="s">
        <v>110</v>
      </c>
      <c r="M241" s="61"/>
      <c r="N241" s="20"/>
    </row>
    <row r="242" spans="1:14" ht="20" customHeight="1" x14ac:dyDescent="0.3">
      <c r="A242" s="21"/>
      <c r="B242" s="24"/>
      <c r="C242" s="102"/>
      <c r="D242" s="103"/>
      <c r="E242" s="104"/>
      <c r="F242" s="105"/>
      <c r="G242" s="106"/>
      <c r="H242" s="107"/>
      <c r="I242" s="108"/>
      <c r="J242" s="109"/>
      <c r="K242" s="109"/>
      <c r="L242" s="102"/>
      <c r="M242" s="104"/>
      <c r="N242" s="20"/>
    </row>
    <row r="243" spans="1:14" ht="20" customHeight="1" x14ac:dyDescent="0.3">
      <c r="A243" s="21"/>
      <c r="B243" s="41" t="str">
        <f>IF(C123="","A.  Inviting contact to express their need",CONCATENATE("A.  Inviting ",C123," to express their need"))</f>
        <v>A.  Inviting contact to express their need</v>
      </c>
      <c r="C243" s="36"/>
      <c r="D243" s="36"/>
      <c r="E243" s="36"/>
      <c r="F243" s="36"/>
      <c r="G243" s="36"/>
      <c r="H243" s="36"/>
      <c r="I243" s="40"/>
      <c r="J243" s="36"/>
      <c r="K243" s="36"/>
      <c r="L243" s="36"/>
      <c r="M243" s="46" t="str">
        <f>I123</f>
        <v/>
      </c>
      <c r="N243" s="20"/>
    </row>
    <row r="244" spans="1:14" ht="20" customHeight="1" x14ac:dyDescent="0.3">
      <c r="A244" s="21"/>
      <c r="B244" s="41"/>
      <c r="C244" s="24" t="s">
        <v>25</v>
      </c>
      <c r="D244" s="24"/>
      <c r="E244" s="42" t="s">
        <v>28</v>
      </c>
      <c r="F244" s="34" t="s">
        <v>27</v>
      </c>
      <c r="G244" s="34"/>
      <c r="H244" s="34" t="s">
        <v>33</v>
      </c>
      <c r="I244" s="24" t="s">
        <v>26</v>
      </c>
      <c r="J244" s="24"/>
      <c r="K244" s="24"/>
      <c r="L244" s="138" t="s">
        <v>32</v>
      </c>
      <c r="M244" s="138"/>
      <c r="N244" s="20"/>
    </row>
    <row r="245" spans="1:14" ht="20" customHeight="1" x14ac:dyDescent="0.3">
      <c r="A245" s="21"/>
      <c r="B245" s="23"/>
      <c r="C245" s="114"/>
      <c r="D245" s="139"/>
      <c r="E245" s="33"/>
      <c r="F245" s="114"/>
      <c r="G245" s="139"/>
      <c r="H245" s="33"/>
      <c r="I245" s="114"/>
      <c r="J245" s="139"/>
      <c r="K245" s="43"/>
      <c r="L245" s="116"/>
      <c r="M245" s="117"/>
      <c r="N245" s="20"/>
    </row>
    <row r="246" spans="1:14" ht="60" customHeight="1" x14ac:dyDescent="0.3">
      <c r="A246" s="21"/>
      <c r="B246" s="36"/>
      <c r="C246" s="118" t="str">
        <f>IF(C123="", "Their expressed need:",CONCATENATE(C123,"'s expressed need:"))</f>
        <v>Their expressed need:</v>
      </c>
      <c r="D246" s="119"/>
      <c r="E246" s="120"/>
      <c r="F246" s="121"/>
      <c r="G246" s="121"/>
      <c r="H246" s="121"/>
      <c r="I246" s="121"/>
      <c r="J246" s="121"/>
      <c r="K246" s="121"/>
      <c r="L246" s="121"/>
      <c r="M246" s="122"/>
      <c r="N246" s="20"/>
    </row>
    <row r="247" spans="1:14" ht="20" customHeight="1" x14ac:dyDescent="0.3">
      <c r="A247" s="21"/>
      <c r="B247" s="36"/>
      <c r="C247" s="25"/>
      <c r="D247" s="45" t="s">
        <v>76</v>
      </c>
      <c r="E247" s="141"/>
      <c r="F247" s="142"/>
      <c r="G247" s="142"/>
      <c r="H247" s="143"/>
      <c r="I247" s="25"/>
      <c r="J247" s="44" t="s">
        <v>75</v>
      </c>
      <c r="K247" s="141"/>
      <c r="L247" s="142"/>
      <c r="M247" s="143"/>
      <c r="N247" s="20"/>
    </row>
    <row r="248" spans="1:14" ht="25" customHeight="1" x14ac:dyDescent="0.3">
      <c r="A248" s="21"/>
      <c r="B248" s="41" t="str">
        <f>IF(C123="","B.  Honoring invitee's expressed need",CONCATENATE("B.  Honoring ",C123,"'s expressed need"))</f>
        <v>B.  Honoring invitee's expressed need</v>
      </c>
      <c r="C248" s="36"/>
      <c r="D248" s="36"/>
      <c r="E248" s="36"/>
      <c r="F248" s="36"/>
      <c r="G248" s="36"/>
      <c r="H248" s="36"/>
      <c r="I248" s="40"/>
      <c r="J248" s="36"/>
      <c r="K248" s="36"/>
      <c r="L248" s="36"/>
      <c r="M248" s="46" t="str">
        <f>J123</f>
        <v/>
      </c>
      <c r="N248" s="20"/>
    </row>
    <row r="249" spans="1:14" ht="45" customHeight="1" x14ac:dyDescent="0.3">
      <c r="A249" s="21"/>
      <c r="B249" s="36"/>
      <c r="C249" s="100" t="str">
        <f>IF(C123="","Honoring invitee's expressed need",CONCATENATE("Honoring ",C123,"'s expressed need"))</f>
        <v>Honoring invitee's expressed need</v>
      </c>
      <c r="D249" s="136"/>
      <c r="E249" s="136"/>
      <c r="F249" s="125"/>
      <c r="G249" s="126"/>
      <c r="H249" s="126"/>
      <c r="I249" s="126"/>
      <c r="J249" s="126"/>
      <c r="K249" s="126"/>
      <c r="L249" s="126"/>
      <c r="M249" s="127"/>
      <c r="N249" s="20"/>
    </row>
    <row r="250" spans="1:14" ht="45" customHeight="1" x14ac:dyDescent="0.3">
      <c r="A250" s="21"/>
      <c r="B250" s="36"/>
      <c r="C250" s="136" t="str">
        <f>IF(C123="","Invitee's feedback to my efforts",CONCATENATE(C123,"'s feedback to my efforts"))</f>
        <v>Invitee's feedback to my efforts</v>
      </c>
      <c r="D250" s="136"/>
      <c r="E250" s="136"/>
      <c r="F250" s="125"/>
      <c r="G250" s="126"/>
      <c r="H250" s="126"/>
      <c r="I250" s="126"/>
      <c r="J250" s="126"/>
      <c r="K250" s="126"/>
      <c r="L250" s="126"/>
      <c r="M250" s="127"/>
      <c r="N250" s="20"/>
    </row>
    <row r="251" spans="1:14" ht="20" customHeight="1" x14ac:dyDescent="0.3">
      <c r="A251" s="21"/>
      <c r="B251" s="36"/>
      <c r="C251" s="128" t="str">
        <f>IF(C123="","Their satisfaction level ",CONCATENATE(C123,"'s satisfaction level "))</f>
        <v xml:space="preserve">Their satisfaction level </v>
      </c>
      <c r="D251" s="128"/>
      <c r="E251" s="128"/>
      <c r="F251" s="128"/>
      <c r="G251" s="130"/>
      <c r="H251" s="131"/>
      <c r="I251" s="132"/>
      <c r="J251" s="134" t="str">
        <f>IF(C123="","Their emotional response ",CONCATENATE(C123,"'s emotional response "))</f>
        <v xml:space="preserve">Their emotional response </v>
      </c>
      <c r="K251" s="134"/>
      <c r="L251" s="135"/>
      <c r="M251" s="43"/>
      <c r="N251" s="20"/>
    </row>
    <row r="252" spans="1:14" ht="20" customHeight="1" x14ac:dyDescent="0.3">
      <c r="A252" s="21"/>
      <c r="B252" s="36"/>
      <c r="C252" s="39"/>
      <c r="D252" s="39"/>
      <c r="E252" s="39"/>
      <c r="F252" s="39"/>
      <c r="G252" s="39"/>
      <c r="H252" s="39"/>
      <c r="I252" s="39"/>
      <c r="J252" s="39"/>
      <c r="K252" s="39"/>
      <c r="L252" s="39"/>
      <c r="M252" s="39"/>
      <c r="N252" s="20"/>
    </row>
    <row r="253" spans="1:14" ht="25" customHeight="1" x14ac:dyDescent="0.3">
      <c r="A253" s="21"/>
      <c r="B253" s="41" t="str">
        <f>IF(C123="","C.  My expressed need to ask this invitee",CONCATENATE("C.  My expressed need to ask ",C123))</f>
        <v>C.  My expressed need to ask this invitee</v>
      </c>
      <c r="C253" s="38"/>
      <c r="D253" s="38"/>
      <c r="E253" s="38"/>
      <c r="F253" s="37"/>
      <c r="G253" s="37"/>
      <c r="H253" s="37"/>
      <c r="I253" s="37"/>
      <c r="J253" s="37"/>
      <c r="K253" s="37"/>
      <c r="L253" s="37"/>
      <c r="M253" s="52" t="str">
        <f>IF(OR(G257="",M257=""),"",K123)</f>
        <v/>
      </c>
      <c r="N253" s="20"/>
    </row>
    <row r="254" spans="1:14" ht="45" customHeight="1" x14ac:dyDescent="0.3">
      <c r="A254" s="21"/>
      <c r="B254" s="55" t="s">
        <v>90</v>
      </c>
      <c r="C254" s="123" t="str">
        <f>IF(C123="","Affirming this invitee",CONCATENATE("Affirming ",C123))</f>
        <v>Affirming this invitee</v>
      </c>
      <c r="D254" s="123"/>
      <c r="E254" s="123"/>
      <c r="F254" s="125" t="s">
        <v>92</v>
      </c>
      <c r="G254" s="126"/>
      <c r="H254" s="126"/>
      <c r="I254" s="126"/>
      <c r="J254" s="126"/>
      <c r="K254" s="126"/>
      <c r="L254" s="126"/>
      <c r="M254" s="140"/>
      <c r="N254" s="20"/>
    </row>
    <row r="255" spans="1:14" ht="45" customHeight="1" x14ac:dyDescent="0.3">
      <c r="A255" s="21"/>
      <c r="B255" s="56" t="s">
        <v>91</v>
      </c>
      <c r="C255" s="123" t="str">
        <f>IF(C123="","My need this invitee could respect",CONCATENATE("My need ",C123," could respect"))</f>
        <v>My need this invitee could respect</v>
      </c>
      <c r="D255" s="123"/>
      <c r="E255" s="123"/>
      <c r="F255" s="125" t="s">
        <v>158</v>
      </c>
      <c r="G255" s="126"/>
      <c r="H255" s="126"/>
      <c r="I255" s="126"/>
      <c r="J255" s="126"/>
      <c r="K255" s="126"/>
      <c r="L255" s="126"/>
      <c r="M255" s="127"/>
      <c r="N255" s="20"/>
    </row>
    <row r="256" spans="1:14" ht="45" customHeight="1" x14ac:dyDescent="0.3">
      <c r="A256" s="21"/>
      <c r="B256" s="55" t="s">
        <v>90</v>
      </c>
      <c r="C256" s="123" t="str">
        <f>IF(C123="","Mutuality with this invitee",CONCATENATE("Mutuality with ",C123))</f>
        <v>Mutuality with this invitee</v>
      </c>
      <c r="D256" s="123"/>
      <c r="E256" s="123"/>
      <c r="F256" s="125" t="s">
        <v>93</v>
      </c>
      <c r="G256" s="126"/>
      <c r="H256" s="126"/>
      <c r="I256" s="126"/>
      <c r="J256" s="126"/>
      <c r="K256" s="126"/>
      <c r="L256" s="126"/>
      <c r="M256" s="127"/>
      <c r="N256" s="20"/>
    </row>
    <row r="257" spans="1:14" ht="20" customHeight="1" x14ac:dyDescent="0.3">
      <c r="A257" s="21"/>
      <c r="B257" s="36"/>
      <c r="C257" s="128" t="str">
        <f>IF(C123="","Their receptive level ",CONCATENATE(C123,"'s receptive level "))</f>
        <v xml:space="preserve">Their receptive level </v>
      </c>
      <c r="D257" s="128"/>
      <c r="E257" s="128"/>
      <c r="F257" s="128"/>
      <c r="G257" s="130"/>
      <c r="H257" s="131"/>
      <c r="I257" s="132"/>
      <c r="J257" s="134" t="str">
        <f>IF(C123="","Their responsiveness ",CONCATENATE(C123,"'s responsiveness "))</f>
        <v xml:space="preserve">Their responsiveness </v>
      </c>
      <c r="K257" s="134"/>
      <c r="L257" s="135"/>
      <c r="M257" s="54"/>
      <c r="N257" s="20"/>
    </row>
    <row r="258" spans="1:14" ht="20" customHeight="1" x14ac:dyDescent="0.3">
      <c r="A258" s="21"/>
      <c r="B258" s="36"/>
      <c r="C258" s="22"/>
      <c r="D258" s="22"/>
      <c r="E258" s="22"/>
      <c r="F258" s="22"/>
      <c r="G258" s="22"/>
      <c r="H258" s="22"/>
      <c r="I258" s="22"/>
      <c r="J258" s="22"/>
      <c r="K258" s="22"/>
      <c r="L258" s="22"/>
      <c r="M258" s="22"/>
      <c r="N258" s="20"/>
    </row>
    <row r="259" spans="1:14" ht="25" customHeight="1" x14ac:dyDescent="0.3">
      <c r="A259" s="21"/>
      <c r="B259" s="41" t="str">
        <f>IF(C123="","D.  Interest in my potential wellness campaign",CONCATENATE("D.  ",C123,"'s interest in my potential wellness campaign"))</f>
        <v>D.  Interest in my potential wellness campaign</v>
      </c>
      <c r="C259" s="39"/>
      <c r="D259" s="39"/>
      <c r="E259" s="39"/>
      <c r="F259" s="39"/>
      <c r="G259" s="39"/>
      <c r="H259" s="39"/>
      <c r="I259" s="39"/>
      <c r="J259" s="39"/>
      <c r="K259" s="39"/>
      <c r="L259" s="39"/>
      <c r="M259" s="52" t="str">
        <f>IF(OR(C262="",I262="",L262=""),"",L123)</f>
        <v/>
      </c>
      <c r="N259" s="20"/>
    </row>
    <row r="260" spans="1:14" ht="20" customHeight="1" x14ac:dyDescent="0.3">
      <c r="A260" s="21"/>
      <c r="B260" s="36"/>
      <c r="C260" s="39"/>
      <c r="D260" s="39"/>
      <c r="E260" s="53" t="s">
        <v>99</v>
      </c>
      <c r="F260" s="110" t="str">
        <f>IF(F236="","",F236)</f>
        <v/>
      </c>
      <c r="G260" s="111"/>
      <c r="H260" s="111"/>
      <c r="I260" s="111"/>
      <c r="J260" s="111"/>
      <c r="K260" s="111"/>
      <c r="L260" s="111"/>
      <c r="M260" s="112"/>
      <c r="N260" s="20"/>
    </row>
    <row r="261" spans="1:14" ht="20" customHeight="1" x14ac:dyDescent="0.3">
      <c r="A261" s="21"/>
      <c r="B261" s="36"/>
      <c r="C261" s="24" t="s">
        <v>25</v>
      </c>
      <c r="D261" s="24"/>
      <c r="E261" s="42" t="s">
        <v>28</v>
      </c>
      <c r="F261" s="34" t="s">
        <v>27</v>
      </c>
      <c r="G261" s="34"/>
      <c r="H261" s="34" t="s">
        <v>33</v>
      </c>
      <c r="I261" s="24" t="s">
        <v>26</v>
      </c>
      <c r="J261" s="24"/>
      <c r="K261" s="24"/>
      <c r="L261" s="138" t="s">
        <v>32</v>
      </c>
      <c r="M261" s="138"/>
      <c r="N261" s="20"/>
    </row>
    <row r="262" spans="1:14" ht="20" customHeight="1" x14ac:dyDescent="0.3">
      <c r="A262" s="21"/>
      <c r="B262" s="36"/>
      <c r="C262" s="114"/>
      <c r="D262" s="139"/>
      <c r="E262" s="33"/>
      <c r="F262" s="114"/>
      <c r="G262" s="139"/>
      <c r="H262" s="33"/>
      <c r="I262" s="114"/>
      <c r="J262" s="139"/>
      <c r="K262" s="43"/>
      <c r="L262" s="116"/>
      <c r="M262" s="117"/>
      <c r="N262" s="20"/>
    </row>
    <row r="263" spans="1:14" ht="20" customHeight="1" x14ac:dyDescent="0.3">
      <c r="A263" s="21"/>
      <c r="B263" s="36"/>
      <c r="C263" s="39"/>
      <c r="D263" s="39"/>
      <c r="E263" s="39"/>
      <c r="F263" s="39"/>
      <c r="G263" s="39"/>
      <c r="H263" s="39"/>
      <c r="I263" s="39"/>
      <c r="J263" s="39"/>
      <c r="K263" s="39"/>
      <c r="L263" s="39"/>
      <c r="M263" s="39"/>
      <c r="N263" s="20"/>
    </row>
    <row r="264" spans="1:14" ht="30" customHeight="1" x14ac:dyDescent="0.3">
      <c r="A264" s="47"/>
      <c r="B264" s="69">
        <v>6</v>
      </c>
      <c r="C264" s="60" t="str">
        <f>IF(C124="","Invitee 06",CONCATENATE(C124," ",F124))</f>
        <v>Invitee 06</v>
      </c>
      <c r="D264" s="60"/>
      <c r="E264" s="49"/>
      <c r="F264" s="50"/>
      <c r="G264" s="50"/>
      <c r="H264" s="50"/>
      <c r="I264" s="48"/>
      <c r="J264" s="48"/>
      <c r="K264" s="48"/>
      <c r="L264" s="48"/>
      <c r="M264" s="50"/>
      <c r="N264" s="51"/>
    </row>
    <row r="265" spans="1:14" ht="20" customHeight="1" x14ac:dyDescent="0.3">
      <c r="A265" s="21"/>
      <c r="B265" s="24"/>
      <c r="C265" s="61" t="s">
        <v>107</v>
      </c>
      <c r="D265" s="61"/>
      <c r="E265" s="62"/>
      <c r="F265" s="89" t="s">
        <v>108</v>
      </c>
      <c r="G265" s="61"/>
      <c r="H265" s="61"/>
      <c r="I265" s="89" t="s">
        <v>109</v>
      </c>
      <c r="J265" s="89"/>
      <c r="K265" s="89"/>
      <c r="L265" s="61" t="s">
        <v>110</v>
      </c>
      <c r="M265" s="61"/>
      <c r="N265" s="20"/>
    </row>
    <row r="266" spans="1:14" ht="20" customHeight="1" x14ac:dyDescent="0.3">
      <c r="A266" s="21"/>
      <c r="B266" s="24"/>
      <c r="C266" s="102"/>
      <c r="D266" s="103"/>
      <c r="E266" s="104"/>
      <c r="F266" s="105"/>
      <c r="G266" s="106"/>
      <c r="H266" s="107"/>
      <c r="I266" s="108"/>
      <c r="J266" s="109"/>
      <c r="K266" s="109"/>
      <c r="L266" s="102"/>
      <c r="M266" s="104"/>
      <c r="N266" s="20"/>
    </row>
    <row r="267" spans="1:14" ht="20" customHeight="1" x14ac:dyDescent="0.3">
      <c r="A267" s="21"/>
      <c r="B267" s="41" t="str">
        <f>IF(C124="","A.  Inviting contact to express their need",CONCATENATE("A.  Inviting ",C124," to express their need"))</f>
        <v>A.  Inviting contact to express their need</v>
      </c>
      <c r="C267" s="36"/>
      <c r="D267" s="36"/>
      <c r="E267" s="36"/>
      <c r="F267" s="36"/>
      <c r="G267" s="36"/>
      <c r="H267" s="36"/>
      <c r="I267" s="40"/>
      <c r="J267" s="36"/>
      <c r="K267" s="36"/>
      <c r="L267" s="36"/>
      <c r="M267" s="46" t="str">
        <f>I124</f>
        <v/>
      </c>
      <c r="N267" s="20"/>
    </row>
    <row r="268" spans="1:14" ht="20" customHeight="1" x14ac:dyDescent="0.3">
      <c r="A268" s="21"/>
      <c r="B268" s="41"/>
      <c r="C268" s="24" t="s">
        <v>25</v>
      </c>
      <c r="D268" s="24"/>
      <c r="E268" s="42" t="s">
        <v>28</v>
      </c>
      <c r="F268" s="34" t="s">
        <v>27</v>
      </c>
      <c r="G268" s="34"/>
      <c r="H268" s="34" t="s">
        <v>33</v>
      </c>
      <c r="I268" s="24" t="s">
        <v>26</v>
      </c>
      <c r="J268" s="24"/>
      <c r="K268" s="24"/>
      <c r="L268" s="138" t="s">
        <v>32</v>
      </c>
      <c r="M268" s="138"/>
      <c r="N268" s="20"/>
    </row>
    <row r="269" spans="1:14" ht="20" customHeight="1" x14ac:dyDescent="0.3">
      <c r="A269" s="21"/>
      <c r="B269" s="23"/>
      <c r="C269" s="114"/>
      <c r="D269" s="139"/>
      <c r="E269" s="33"/>
      <c r="F269" s="114"/>
      <c r="G269" s="139"/>
      <c r="H269" s="33"/>
      <c r="I269" s="114"/>
      <c r="J269" s="139"/>
      <c r="K269" s="43"/>
      <c r="L269" s="116"/>
      <c r="M269" s="117"/>
      <c r="N269" s="20"/>
    </row>
    <row r="270" spans="1:14" ht="60" customHeight="1" x14ac:dyDescent="0.3">
      <c r="A270" s="21"/>
      <c r="B270" s="36"/>
      <c r="C270" s="118" t="str">
        <f>IF(C124="", "Their expressed need:",CONCATENATE(C124,"'s expressed need:"))</f>
        <v>Their expressed need:</v>
      </c>
      <c r="D270" s="119"/>
      <c r="E270" s="120"/>
      <c r="F270" s="121"/>
      <c r="G270" s="121"/>
      <c r="H270" s="121"/>
      <c r="I270" s="121"/>
      <c r="J270" s="121"/>
      <c r="K270" s="121"/>
      <c r="L270" s="121"/>
      <c r="M270" s="122"/>
      <c r="N270" s="20"/>
    </row>
    <row r="271" spans="1:14" ht="20" customHeight="1" x14ac:dyDescent="0.3">
      <c r="A271" s="21"/>
      <c r="B271" s="36"/>
      <c r="C271" s="25"/>
      <c r="D271" s="45" t="s">
        <v>76</v>
      </c>
      <c r="E271" s="141"/>
      <c r="F271" s="142"/>
      <c r="G271" s="142"/>
      <c r="H271" s="143"/>
      <c r="I271" s="25"/>
      <c r="J271" s="44" t="s">
        <v>75</v>
      </c>
      <c r="K271" s="141"/>
      <c r="L271" s="142"/>
      <c r="M271" s="143"/>
      <c r="N271" s="20"/>
    </row>
    <row r="272" spans="1:14" ht="25" customHeight="1" x14ac:dyDescent="0.3">
      <c r="A272" s="21"/>
      <c r="B272" s="41" t="str">
        <f>IF(C124="","B.  Honoring invitee's expressed need",CONCATENATE("B.  Honoring ",C124,"'s expressed need"))</f>
        <v>B.  Honoring invitee's expressed need</v>
      </c>
      <c r="C272" s="36"/>
      <c r="D272" s="36"/>
      <c r="E272" s="36"/>
      <c r="F272" s="36"/>
      <c r="G272" s="36"/>
      <c r="H272" s="36"/>
      <c r="I272" s="40"/>
      <c r="J272" s="36"/>
      <c r="K272" s="36"/>
      <c r="L272" s="36"/>
      <c r="M272" s="46" t="str">
        <f>J124</f>
        <v/>
      </c>
      <c r="N272" s="20"/>
    </row>
    <row r="273" spans="1:14" ht="45" customHeight="1" x14ac:dyDescent="0.3">
      <c r="A273" s="21"/>
      <c r="B273" s="36"/>
      <c r="C273" s="100" t="str">
        <f>IF(C124="","Honoring invitee's expressed need",CONCATENATE("Honoring ",C124,"'s expressed need"))</f>
        <v>Honoring invitee's expressed need</v>
      </c>
      <c r="D273" s="136"/>
      <c r="E273" s="136"/>
      <c r="F273" s="125"/>
      <c r="G273" s="126"/>
      <c r="H273" s="126"/>
      <c r="I273" s="126"/>
      <c r="J273" s="126"/>
      <c r="K273" s="126"/>
      <c r="L273" s="126"/>
      <c r="M273" s="127"/>
      <c r="N273" s="20"/>
    </row>
    <row r="274" spans="1:14" ht="45" customHeight="1" x14ac:dyDescent="0.3">
      <c r="A274" s="21"/>
      <c r="B274" s="36"/>
      <c r="C274" s="136" t="str">
        <f>IF(C124="","Invitee's feedback to my efforts",CONCATENATE(C124,"'s feedback to my efforts"))</f>
        <v>Invitee's feedback to my efforts</v>
      </c>
      <c r="D274" s="136"/>
      <c r="E274" s="136"/>
      <c r="F274" s="125"/>
      <c r="G274" s="126"/>
      <c r="H274" s="126"/>
      <c r="I274" s="126"/>
      <c r="J274" s="126"/>
      <c r="K274" s="126"/>
      <c r="L274" s="126"/>
      <c r="M274" s="127"/>
      <c r="N274" s="20"/>
    </row>
    <row r="275" spans="1:14" ht="20" customHeight="1" x14ac:dyDescent="0.3">
      <c r="A275" s="21"/>
      <c r="B275" s="36"/>
      <c r="C275" s="128" t="str">
        <f>IF(C124="","Their satisfaction level ",CONCATENATE(C124,"'s satisfaction level "))</f>
        <v xml:space="preserve">Their satisfaction level </v>
      </c>
      <c r="D275" s="128"/>
      <c r="E275" s="128"/>
      <c r="F275" s="128"/>
      <c r="G275" s="130"/>
      <c r="H275" s="131"/>
      <c r="I275" s="132"/>
      <c r="J275" s="134" t="str">
        <f>IF(C124="","Their emotional response ",CONCATENATE(C124,"'s emotional response "))</f>
        <v xml:space="preserve">Their emotional response </v>
      </c>
      <c r="K275" s="134"/>
      <c r="L275" s="135"/>
      <c r="M275" s="43"/>
      <c r="N275" s="20"/>
    </row>
    <row r="276" spans="1:14" ht="20" customHeight="1" x14ac:dyDescent="0.3">
      <c r="A276" s="21"/>
      <c r="B276" s="36"/>
      <c r="C276" s="39"/>
      <c r="D276" s="39"/>
      <c r="E276" s="39"/>
      <c r="F276" s="39"/>
      <c r="G276" s="39"/>
      <c r="H276" s="39"/>
      <c r="I276" s="39"/>
      <c r="J276" s="39"/>
      <c r="K276" s="39"/>
      <c r="L276" s="39"/>
      <c r="M276" s="39"/>
      <c r="N276" s="20"/>
    </row>
    <row r="277" spans="1:14" ht="25" customHeight="1" x14ac:dyDescent="0.3">
      <c r="A277" s="21"/>
      <c r="B277" s="41" t="str">
        <f>IF(C124="","C.  My expressed need to ask this invitee",CONCATENATE("C.  My expressed need to ask ",C124))</f>
        <v>C.  My expressed need to ask this invitee</v>
      </c>
      <c r="C277" s="38"/>
      <c r="D277" s="38"/>
      <c r="E277" s="38"/>
      <c r="F277" s="37"/>
      <c r="G277" s="37"/>
      <c r="H277" s="37"/>
      <c r="I277" s="37"/>
      <c r="J277" s="37"/>
      <c r="K277" s="37"/>
      <c r="L277" s="37"/>
      <c r="M277" s="52" t="str">
        <f>IF(OR(G281="",M281=""),"",K124)</f>
        <v/>
      </c>
      <c r="N277" s="20"/>
    </row>
    <row r="278" spans="1:14" ht="45" customHeight="1" x14ac:dyDescent="0.3">
      <c r="A278" s="21"/>
      <c r="B278" s="55" t="s">
        <v>90</v>
      </c>
      <c r="C278" s="123" t="str">
        <f>IF(C124="","Affirming this invitee",CONCATENATE("Affirming ",C124))</f>
        <v>Affirming this invitee</v>
      </c>
      <c r="D278" s="123"/>
      <c r="E278" s="123"/>
      <c r="F278" s="125" t="s">
        <v>92</v>
      </c>
      <c r="G278" s="126"/>
      <c r="H278" s="126"/>
      <c r="I278" s="126"/>
      <c r="J278" s="126"/>
      <c r="K278" s="126"/>
      <c r="L278" s="126"/>
      <c r="M278" s="140"/>
      <c r="N278" s="20"/>
    </row>
    <row r="279" spans="1:14" ht="45" customHeight="1" x14ac:dyDescent="0.3">
      <c r="A279" s="21"/>
      <c r="B279" s="56" t="s">
        <v>91</v>
      </c>
      <c r="C279" s="123" t="str">
        <f>IF(C124="","My need this invitee could respect",CONCATENATE("My need ",C124," could respect"))</f>
        <v>My need this invitee could respect</v>
      </c>
      <c r="D279" s="123"/>
      <c r="E279" s="123"/>
      <c r="F279" s="125" t="s">
        <v>158</v>
      </c>
      <c r="G279" s="126"/>
      <c r="H279" s="126"/>
      <c r="I279" s="126"/>
      <c r="J279" s="126"/>
      <c r="K279" s="126"/>
      <c r="L279" s="126"/>
      <c r="M279" s="127"/>
      <c r="N279" s="20"/>
    </row>
    <row r="280" spans="1:14" ht="45" customHeight="1" x14ac:dyDescent="0.3">
      <c r="A280" s="21"/>
      <c r="B280" s="55" t="s">
        <v>90</v>
      </c>
      <c r="C280" s="123" t="str">
        <f>IF(C124="","Mutuality with this invitee",CONCATENATE("Mutuality with ",C124))</f>
        <v>Mutuality with this invitee</v>
      </c>
      <c r="D280" s="123"/>
      <c r="E280" s="123"/>
      <c r="F280" s="125" t="s">
        <v>93</v>
      </c>
      <c r="G280" s="126"/>
      <c r="H280" s="126"/>
      <c r="I280" s="126"/>
      <c r="J280" s="126"/>
      <c r="K280" s="126"/>
      <c r="L280" s="126"/>
      <c r="M280" s="127"/>
      <c r="N280" s="20"/>
    </row>
    <row r="281" spans="1:14" ht="20" customHeight="1" x14ac:dyDescent="0.3">
      <c r="A281" s="21"/>
      <c r="B281" s="36"/>
      <c r="C281" s="128" t="str">
        <f>IF(C124="","Their receptive level ",CONCATENATE(C124,"'s receptive level "))</f>
        <v xml:space="preserve">Their receptive level </v>
      </c>
      <c r="D281" s="128"/>
      <c r="E281" s="128"/>
      <c r="F281" s="128"/>
      <c r="G281" s="130"/>
      <c r="H281" s="131"/>
      <c r="I281" s="132"/>
      <c r="J281" s="134" t="str">
        <f>IF(C124="","Their responsiveness ",CONCATENATE(C124,"'s responsiveness "))</f>
        <v xml:space="preserve">Their responsiveness </v>
      </c>
      <c r="K281" s="134"/>
      <c r="L281" s="135"/>
      <c r="M281" s="54"/>
      <c r="N281" s="20"/>
    </row>
    <row r="282" spans="1:14" ht="20" customHeight="1" x14ac:dyDescent="0.3">
      <c r="A282" s="21"/>
      <c r="B282" s="36"/>
      <c r="C282" s="22"/>
      <c r="D282" s="22"/>
      <c r="E282" s="22"/>
      <c r="F282" s="22"/>
      <c r="G282" s="22"/>
      <c r="H282" s="22"/>
      <c r="I282" s="22"/>
      <c r="J282" s="22"/>
      <c r="K282" s="22"/>
      <c r="L282" s="22"/>
      <c r="M282" s="22"/>
      <c r="N282" s="20"/>
    </row>
    <row r="283" spans="1:14" ht="25" customHeight="1" x14ac:dyDescent="0.3">
      <c r="A283" s="21"/>
      <c r="B283" s="41" t="str">
        <f>IF(C124="","D.  Interest in my potential wellness campaign",CONCATENATE("D.  ",C124,"'s interest in my potential wellness campaign"))</f>
        <v>D.  Interest in my potential wellness campaign</v>
      </c>
      <c r="C283" s="39"/>
      <c r="D283" s="39"/>
      <c r="E283" s="39"/>
      <c r="F283" s="39"/>
      <c r="G283" s="39"/>
      <c r="H283" s="39"/>
      <c r="I283" s="39"/>
      <c r="J283" s="39"/>
      <c r="K283" s="39"/>
      <c r="L283" s="39"/>
      <c r="M283" s="52" t="str">
        <f>IF(OR(C286="",I286="",L286=""),"",L124)</f>
        <v/>
      </c>
      <c r="N283" s="20"/>
    </row>
    <row r="284" spans="1:14" ht="20" customHeight="1" x14ac:dyDescent="0.3">
      <c r="A284" s="21"/>
      <c r="B284" s="36"/>
      <c r="C284" s="39"/>
      <c r="D284" s="39"/>
      <c r="E284" s="53" t="s">
        <v>99</v>
      </c>
      <c r="F284" s="110" t="str">
        <f>IF(F260="","",F260)</f>
        <v/>
      </c>
      <c r="G284" s="111"/>
      <c r="H284" s="111"/>
      <c r="I284" s="111"/>
      <c r="J284" s="111"/>
      <c r="K284" s="111"/>
      <c r="L284" s="111"/>
      <c r="M284" s="112"/>
      <c r="N284" s="20"/>
    </row>
    <row r="285" spans="1:14" ht="20" customHeight="1" x14ac:dyDescent="0.3">
      <c r="A285" s="21"/>
      <c r="B285" s="36"/>
      <c r="C285" s="24" t="s">
        <v>25</v>
      </c>
      <c r="D285" s="24"/>
      <c r="E285" s="42" t="s">
        <v>28</v>
      </c>
      <c r="F285" s="34" t="s">
        <v>27</v>
      </c>
      <c r="G285" s="34"/>
      <c r="H285" s="34" t="s">
        <v>33</v>
      </c>
      <c r="I285" s="24" t="s">
        <v>26</v>
      </c>
      <c r="J285" s="24"/>
      <c r="K285" s="24"/>
      <c r="L285" s="138" t="s">
        <v>32</v>
      </c>
      <c r="M285" s="138"/>
      <c r="N285" s="20"/>
    </row>
    <row r="286" spans="1:14" ht="20" customHeight="1" x14ac:dyDescent="0.3">
      <c r="A286" s="21"/>
      <c r="B286" s="36"/>
      <c r="C286" s="114"/>
      <c r="D286" s="139"/>
      <c r="E286" s="33"/>
      <c r="F286" s="114"/>
      <c r="G286" s="139"/>
      <c r="H286" s="33"/>
      <c r="I286" s="114"/>
      <c r="J286" s="139"/>
      <c r="K286" s="43"/>
      <c r="L286" s="116"/>
      <c r="M286" s="117"/>
      <c r="N286" s="20"/>
    </row>
    <row r="287" spans="1:14" ht="20" customHeight="1" x14ac:dyDescent="0.3">
      <c r="A287" s="21"/>
      <c r="B287" s="36"/>
      <c r="C287" s="39"/>
      <c r="D287" s="39"/>
      <c r="E287" s="39"/>
      <c r="F287" s="39"/>
      <c r="G287" s="39"/>
      <c r="H287" s="39"/>
      <c r="I287" s="39"/>
      <c r="J287" s="39"/>
      <c r="K287" s="39"/>
      <c r="L287" s="39"/>
      <c r="M287" s="39"/>
      <c r="N287" s="20"/>
    </row>
    <row r="288" spans="1:14" ht="30" customHeight="1" x14ac:dyDescent="0.3">
      <c r="A288" s="47"/>
      <c r="B288" s="69">
        <v>7</v>
      </c>
      <c r="C288" s="60" t="str">
        <f>IF(C125="","Invitee 07",CONCATENATE(C125," ",F125))</f>
        <v>Invitee 07</v>
      </c>
      <c r="D288" s="60"/>
      <c r="E288" s="49"/>
      <c r="F288" s="50"/>
      <c r="G288" s="50"/>
      <c r="H288" s="50"/>
      <c r="I288" s="48"/>
      <c r="J288" s="48"/>
      <c r="K288" s="48"/>
      <c r="L288" s="48"/>
      <c r="M288" s="50"/>
      <c r="N288" s="51"/>
    </row>
    <row r="289" spans="1:14" ht="20" customHeight="1" x14ac:dyDescent="0.3">
      <c r="A289" s="21"/>
      <c r="B289" s="24"/>
      <c r="C289" s="61" t="s">
        <v>107</v>
      </c>
      <c r="D289" s="61"/>
      <c r="E289" s="62"/>
      <c r="F289" s="89" t="s">
        <v>108</v>
      </c>
      <c r="G289" s="61"/>
      <c r="H289" s="61"/>
      <c r="I289" s="89" t="s">
        <v>109</v>
      </c>
      <c r="J289" s="89"/>
      <c r="K289" s="89"/>
      <c r="L289" s="61" t="s">
        <v>110</v>
      </c>
      <c r="M289" s="61"/>
      <c r="N289" s="20"/>
    </row>
    <row r="290" spans="1:14" ht="20" customHeight="1" x14ac:dyDescent="0.3">
      <c r="A290" s="21"/>
      <c r="B290" s="24"/>
      <c r="C290" s="102"/>
      <c r="D290" s="103"/>
      <c r="E290" s="104"/>
      <c r="F290" s="105"/>
      <c r="G290" s="106"/>
      <c r="H290" s="107"/>
      <c r="I290" s="108"/>
      <c r="J290" s="109"/>
      <c r="K290" s="109"/>
      <c r="L290" s="102"/>
      <c r="M290" s="104"/>
      <c r="N290" s="20"/>
    </row>
    <row r="291" spans="1:14" ht="20" customHeight="1" x14ac:dyDescent="0.3">
      <c r="A291" s="21"/>
      <c r="B291" s="41" t="str">
        <f>IF(C125="","A.  Inviting contact to express their need",CONCATENATE("A.  Inviting ",C125," to express their need"))</f>
        <v>A.  Inviting contact to express their need</v>
      </c>
      <c r="C291" s="36"/>
      <c r="D291" s="36"/>
      <c r="E291" s="36"/>
      <c r="F291" s="36"/>
      <c r="G291" s="36"/>
      <c r="H291" s="36"/>
      <c r="I291" s="40"/>
      <c r="J291" s="36"/>
      <c r="K291" s="36"/>
      <c r="L291" s="36"/>
      <c r="M291" s="46" t="str">
        <f>I125</f>
        <v/>
      </c>
      <c r="N291" s="20"/>
    </row>
    <row r="292" spans="1:14" ht="20" customHeight="1" x14ac:dyDescent="0.3">
      <c r="A292" s="21"/>
      <c r="B292" s="41"/>
      <c r="C292" s="24" t="s">
        <v>25</v>
      </c>
      <c r="D292" s="24"/>
      <c r="E292" s="42" t="s">
        <v>28</v>
      </c>
      <c r="F292" s="34" t="s">
        <v>27</v>
      </c>
      <c r="G292" s="34"/>
      <c r="H292" s="34" t="s">
        <v>33</v>
      </c>
      <c r="I292" s="24" t="s">
        <v>26</v>
      </c>
      <c r="J292" s="24"/>
      <c r="K292" s="24"/>
      <c r="L292" s="138" t="s">
        <v>32</v>
      </c>
      <c r="M292" s="138"/>
      <c r="N292" s="20"/>
    </row>
    <row r="293" spans="1:14" ht="20" customHeight="1" x14ac:dyDescent="0.3">
      <c r="A293" s="21"/>
      <c r="B293" s="23"/>
      <c r="C293" s="114"/>
      <c r="D293" s="115"/>
      <c r="E293" s="33"/>
      <c r="F293" s="114"/>
      <c r="G293" s="115"/>
      <c r="H293" s="33"/>
      <c r="I293" s="114"/>
      <c r="J293" s="115"/>
      <c r="K293" s="43"/>
      <c r="L293" s="116"/>
      <c r="M293" s="117"/>
      <c r="N293" s="20"/>
    </row>
    <row r="294" spans="1:14" ht="60" customHeight="1" x14ac:dyDescent="0.3">
      <c r="A294" s="21"/>
      <c r="B294" s="36"/>
      <c r="C294" s="118" t="str">
        <f>IF(C125="", "Their expressed need:",CONCATENATE(C125,"'s expressed need:"))</f>
        <v>Their expressed need:</v>
      </c>
      <c r="D294" s="119"/>
      <c r="E294" s="120"/>
      <c r="F294" s="121"/>
      <c r="G294" s="121"/>
      <c r="H294" s="121"/>
      <c r="I294" s="121"/>
      <c r="J294" s="121"/>
      <c r="K294" s="121"/>
      <c r="L294" s="121"/>
      <c r="M294" s="122"/>
      <c r="N294" s="20"/>
    </row>
    <row r="295" spans="1:14" ht="20" customHeight="1" x14ac:dyDescent="0.3">
      <c r="A295" s="21"/>
      <c r="B295" s="36"/>
      <c r="C295" s="25"/>
      <c r="D295" s="45" t="s">
        <v>76</v>
      </c>
      <c r="E295" s="97"/>
      <c r="F295" s="98"/>
      <c r="G295" s="98"/>
      <c r="H295" s="99"/>
      <c r="I295" s="25"/>
      <c r="J295" s="44" t="s">
        <v>75</v>
      </c>
      <c r="K295" s="97"/>
      <c r="L295" s="98"/>
      <c r="M295" s="99"/>
      <c r="N295" s="20"/>
    </row>
    <row r="296" spans="1:14" ht="25" customHeight="1" x14ac:dyDescent="0.3">
      <c r="A296" s="21"/>
      <c r="B296" s="41" t="str">
        <f>IF(C125="","B.  Honoring invitee's expressed need",CONCATENATE("B.  Honoring ",C125,"'s expressed need"))</f>
        <v>B.  Honoring invitee's expressed need</v>
      </c>
      <c r="C296" s="36"/>
      <c r="D296" s="36"/>
      <c r="E296" s="36"/>
      <c r="F296" s="36"/>
      <c r="G296" s="36"/>
      <c r="H296" s="36"/>
      <c r="I296" s="40"/>
      <c r="J296" s="36"/>
      <c r="K296" s="36"/>
      <c r="L296" s="36"/>
      <c r="M296" s="46" t="str">
        <f>J125</f>
        <v/>
      </c>
      <c r="N296" s="20"/>
    </row>
    <row r="297" spans="1:14" ht="45" customHeight="1" x14ac:dyDescent="0.3">
      <c r="A297" s="21"/>
      <c r="B297" s="36"/>
      <c r="C297" s="100" t="str">
        <f>IF(C125="","Honoring invitee's expressed need",CONCATENATE("Honoring ",C125,"'s expressed need"))</f>
        <v>Honoring invitee's expressed need</v>
      </c>
      <c r="D297" s="100"/>
      <c r="E297" s="101"/>
      <c r="F297" s="125"/>
      <c r="G297" s="126"/>
      <c r="H297" s="126"/>
      <c r="I297" s="126"/>
      <c r="J297" s="126"/>
      <c r="K297" s="126"/>
      <c r="L297" s="126"/>
      <c r="M297" s="127"/>
      <c r="N297" s="20"/>
    </row>
    <row r="298" spans="1:14" ht="45" customHeight="1" x14ac:dyDescent="0.3">
      <c r="A298" s="21"/>
      <c r="B298" s="36"/>
      <c r="C298" s="136" t="str">
        <f>IF(C125="","Invitee's feedback to my efforts",CONCATENATE(C125,"'s feedback to my efforts"))</f>
        <v>Invitee's feedback to my efforts</v>
      </c>
      <c r="D298" s="136"/>
      <c r="E298" s="137"/>
      <c r="F298" s="125"/>
      <c r="G298" s="126"/>
      <c r="H298" s="126"/>
      <c r="I298" s="126"/>
      <c r="J298" s="126"/>
      <c r="K298" s="126"/>
      <c r="L298" s="126"/>
      <c r="M298" s="127"/>
      <c r="N298" s="20"/>
    </row>
    <row r="299" spans="1:14" ht="20" customHeight="1" x14ac:dyDescent="0.3">
      <c r="A299" s="21"/>
      <c r="B299" s="36"/>
      <c r="C299" s="128" t="str">
        <f>IF(C125="","Their satisfaction level ",CONCATENATE(C125,"'s satisfaction level "))</f>
        <v xml:space="preserve">Their satisfaction level </v>
      </c>
      <c r="D299" s="128"/>
      <c r="E299" s="128"/>
      <c r="F299" s="129"/>
      <c r="G299" s="130"/>
      <c r="H299" s="131"/>
      <c r="I299" s="132"/>
      <c r="J299" s="133" t="str">
        <f>IF(C125="","Their emotional response ",CONCATENATE(C125,"'s emotional response "))</f>
        <v xml:space="preserve">Their emotional response </v>
      </c>
      <c r="K299" s="134"/>
      <c r="L299" s="135"/>
      <c r="M299" s="43"/>
      <c r="N299" s="20"/>
    </row>
    <row r="300" spans="1:14" ht="20" customHeight="1" x14ac:dyDescent="0.3">
      <c r="A300" s="21"/>
      <c r="B300" s="36"/>
      <c r="C300" s="39"/>
      <c r="D300" s="39"/>
      <c r="E300" s="39"/>
      <c r="F300" s="39"/>
      <c r="G300" s="39"/>
      <c r="H300" s="39"/>
      <c r="I300" s="39"/>
      <c r="J300" s="39"/>
      <c r="K300" s="39"/>
      <c r="L300" s="39"/>
      <c r="M300" s="39"/>
      <c r="N300" s="20"/>
    </row>
    <row r="301" spans="1:14" ht="25" customHeight="1" x14ac:dyDescent="0.3">
      <c r="A301" s="21"/>
      <c r="B301" s="41" t="str">
        <f>IF(C125="","C.  My expressed need to ask this invitee",CONCATENATE("C.  My expressed need to ask ",C125))</f>
        <v>C.  My expressed need to ask this invitee</v>
      </c>
      <c r="C301" s="38"/>
      <c r="D301" s="38"/>
      <c r="E301" s="38"/>
      <c r="F301" s="37"/>
      <c r="G301" s="37"/>
      <c r="H301" s="37"/>
      <c r="I301" s="37"/>
      <c r="J301" s="37"/>
      <c r="K301" s="37"/>
      <c r="L301" s="37"/>
      <c r="M301" s="52" t="str">
        <f>IF(OR(G305="",M305=""),"",K125)</f>
        <v/>
      </c>
      <c r="N301" s="20"/>
    </row>
    <row r="302" spans="1:14" ht="45" customHeight="1" x14ac:dyDescent="0.3">
      <c r="A302" s="21"/>
      <c r="B302" s="55" t="s">
        <v>90</v>
      </c>
      <c r="C302" s="123" t="str">
        <f>IF(C125="","Affirming this invitee",CONCATENATE("Affirming ",C125))</f>
        <v>Affirming this invitee</v>
      </c>
      <c r="D302" s="123"/>
      <c r="E302" s="124"/>
      <c r="F302" s="125" t="s">
        <v>92</v>
      </c>
      <c r="G302" s="126"/>
      <c r="H302" s="126"/>
      <c r="I302" s="126"/>
      <c r="J302" s="126"/>
      <c r="K302" s="126"/>
      <c r="L302" s="126"/>
      <c r="M302" s="127"/>
      <c r="N302" s="20"/>
    </row>
    <row r="303" spans="1:14" ht="45" customHeight="1" x14ac:dyDescent="0.3">
      <c r="A303" s="21"/>
      <c r="B303" s="56" t="s">
        <v>91</v>
      </c>
      <c r="C303" s="123" t="str">
        <f>IF(C125="","My need this invitee could respect",CONCATENATE("My need ",C125," could respect"))</f>
        <v>My need this invitee could respect</v>
      </c>
      <c r="D303" s="123"/>
      <c r="E303" s="124"/>
      <c r="F303" s="125" t="s">
        <v>158</v>
      </c>
      <c r="G303" s="126"/>
      <c r="H303" s="126"/>
      <c r="I303" s="126"/>
      <c r="J303" s="126"/>
      <c r="K303" s="126"/>
      <c r="L303" s="126"/>
      <c r="M303" s="127"/>
      <c r="N303" s="20"/>
    </row>
    <row r="304" spans="1:14" ht="45" customHeight="1" x14ac:dyDescent="0.3">
      <c r="A304" s="21"/>
      <c r="B304" s="55" t="s">
        <v>90</v>
      </c>
      <c r="C304" s="123" t="str">
        <f>IF(C125="","Mutuality with this invitee",CONCATENATE("Mutuality with ",C125))</f>
        <v>Mutuality with this invitee</v>
      </c>
      <c r="D304" s="123"/>
      <c r="E304" s="124"/>
      <c r="F304" s="125" t="s">
        <v>93</v>
      </c>
      <c r="G304" s="126"/>
      <c r="H304" s="126"/>
      <c r="I304" s="126"/>
      <c r="J304" s="126"/>
      <c r="K304" s="126"/>
      <c r="L304" s="126"/>
      <c r="M304" s="127"/>
      <c r="N304" s="20"/>
    </row>
    <row r="305" spans="1:14" ht="20" customHeight="1" x14ac:dyDescent="0.3">
      <c r="A305" s="21"/>
      <c r="B305" s="36"/>
      <c r="C305" s="128" t="str">
        <f>IF(C125="","Their receptive level ",CONCATENATE(C125,"'s receptive level "))</f>
        <v xml:space="preserve">Their receptive level </v>
      </c>
      <c r="D305" s="128"/>
      <c r="E305" s="128"/>
      <c r="F305" s="129"/>
      <c r="G305" s="130"/>
      <c r="H305" s="131"/>
      <c r="I305" s="132"/>
      <c r="J305" s="133" t="str">
        <f>IF(C125="","Their responsiveness ",CONCATENATE(C125,"'s responsiveness "))</f>
        <v xml:space="preserve">Their responsiveness </v>
      </c>
      <c r="K305" s="134"/>
      <c r="L305" s="135"/>
      <c r="M305" s="54"/>
      <c r="N305" s="20"/>
    </row>
    <row r="306" spans="1:14" ht="20" customHeight="1" x14ac:dyDescent="0.3">
      <c r="A306" s="21"/>
      <c r="B306" s="36"/>
      <c r="C306" s="22"/>
      <c r="D306" s="22"/>
      <c r="E306" s="22"/>
      <c r="F306" s="22"/>
      <c r="G306" s="22"/>
      <c r="H306" s="22"/>
      <c r="I306" s="22"/>
      <c r="J306" s="22"/>
      <c r="K306" s="22"/>
      <c r="L306" s="22"/>
      <c r="M306" s="22"/>
      <c r="N306" s="20"/>
    </row>
    <row r="307" spans="1:14" ht="25" customHeight="1" x14ac:dyDescent="0.3">
      <c r="A307" s="21"/>
      <c r="B307" s="41" t="str">
        <f>IF(C125="","D.  Interest in my potential wellness campaign",CONCATENATE("D.  ",C125,"'s interest in my potential wellness campaign"))</f>
        <v>D.  Interest in my potential wellness campaign</v>
      </c>
      <c r="C307" s="39"/>
      <c r="D307" s="39"/>
      <c r="E307" s="39"/>
      <c r="F307" s="39"/>
      <c r="G307" s="39"/>
      <c r="H307" s="39"/>
      <c r="I307" s="39"/>
      <c r="J307" s="39"/>
      <c r="K307" s="39"/>
      <c r="L307" s="39"/>
      <c r="M307" s="52" t="str">
        <f>IF(OR(C310="",I310="",L310=""),"",L125)</f>
        <v/>
      </c>
      <c r="N307" s="20"/>
    </row>
    <row r="308" spans="1:14" ht="20" customHeight="1" x14ac:dyDescent="0.3">
      <c r="A308" s="21"/>
      <c r="B308" s="36"/>
      <c r="C308" s="39"/>
      <c r="D308" s="39"/>
      <c r="E308" s="53" t="s">
        <v>99</v>
      </c>
      <c r="F308" s="110" t="str">
        <f>IF(F284="","",F284)</f>
        <v/>
      </c>
      <c r="G308" s="111"/>
      <c r="H308" s="111"/>
      <c r="I308" s="111"/>
      <c r="J308" s="111"/>
      <c r="K308" s="111"/>
      <c r="L308" s="111"/>
      <c r="M308" s="112"/>
      <c r="N308" s="20"/>
    </row>
    <row r="309" spans="1:14" ht="20" customHeight="1" x14ac:dyDescent="0.3">
      <c r="A309" s="21"/>
      <c r="B309" s="36"/>
      <c r="C309" s="24" t="s">
        <v>25</v>
      </c>
      <c r="D309" s="24"/>
      <c r="E309" s="42" t="s">
        <v>28</v>
      </c>
      <c r="F309" s="34" t="s">
        <v>27</v>
      </c>
      <c r="G309" s="34"/>
      <c r="H309" s="34" t="s">
        <v>33</v>
      </c>
      <c r="I309" s="24" t="s">
        <v>26</v>
      </c>
      <c r="J309" s="24"/>
      <c r="K309" s="24"/>
      <c r="L309" s="113" t="s">
        <v>32</v>
      </c>
      <c r="M309" s="113"/>
      <c r="N309" s="20"/>
    </row>
    <row r="310" spans="1:14" ht="20" customHeight="1" x14ac:dyDescent="0.3">
      <c r="A310" s="21"/>
      <c r="B310" s="36"/>
      <c r="C310" s="114"/>
      <c r="D310" s="115"/>
      <c r="E310" s="33"/>
      <c r="F310" s="114"/>
      <c r="G310" s="115"/>
      <c r="H310" s="33"/>
      <c r="I310" s="114"/>
      <c r="J310" s="115"/>
      <c r="K310" s="43"/>
      <c r="L310" s="116"/>
      <c r="M310" s="117"/>
      <c r="N310" s="20"/>
    </row>
    <row r="311" spans="1:14" ht="20" customHeight="1" x14ac:dyDescent="0.3">
      <c r="A311" s="21"/>
      <c r="B311" s="36"/>
      <c r="C311" s="39"/>
      <c r="D311" s="39"/>
      <c r="E311" s="39"/>
      <c r="F311" s="39"/>
      <c r="G311" s="39"/>
      <c r="H311" s="39"/>
      <c r="I311" s="39"/>
      <c r="J311" s="39"/>
      <c r="K311" s="39"/>
      <c r="L311" s="39"/>
      <c r="M311" s="39"/>
      <c r="N311" s="20"/>
    </row>
    <row r="312" spans="1:14" ht="30" customHeight="1" x14ac:dyDescent="0.3">
      <c r="A312" s="47"/>
      <c r="B312" s="69">
        <v>8</v>
      </c>
      <c r="C312" s="60" t="str">
        <f>IF(C126="","Invitee 08",CONCATENATE(C126," ",F126))</f>
        <v>Invitee 08</v>
      </c>
      <c r="D312" s="60"/>
      <c r="E312" s="49"/>
      <c r="F312" s="50"/>
      <c r="G312" s="50"/>
      <c r="H312" s="50"/>
      <c r="I312" s="48"/>
      <c r="J312" s="48"/>
      <c r="K312" s="48"/>
      <c r="L312" s="48"/>
      <c r="M312" s="50"/>
      <c r="N312" s="51"/>
    </row>
    <row r="313" spans="1:14" ht="20" customHeight="1" x14ac:dyDescent="0.3">
      <c r="A313" s="21"/>
      <c r="B313" s="24"/>
      <c r="C313" s="61" t="s">
        <v>107</v>
      </c>
      <c r="D313" s="61"/>
      <c r="E313" s="62"/>
      <c r="F313" s="89" t="s">
        <v>108</v>
      </c>
      <c r="G313" s="61"/>
      <c r="H313" s="61"/>
      <c r="I313" s="89" t="s">
        <v>109</v>
      </c>
      <c r="J313" s="89"/>
      <c r="K313" s="89"/>
      <c r="L313" s="61" t="s">
        <v>110</v>
      </c>
      <c r="M313" s="61"/>
      <c r="N313" s="20"/>
    </row>
    <row r="314" spans="1:14" ht="20" customHeight="1" x14ac:dyDescent="0.3">
      <c r="A314" s="21"/>
      <c r="B314" s="24"/>
      <c r="C314" s="102"/>
      <c r="D314" s="103"/>
      <c r="E314" s="104"/>
      <c r="F314" s="105"/>
      <c r="G314" s="106"/>
      <c r="H314" s="107"/>
      <c r="I314" s="108"/>
      <c r="J314" s="109"/>
      <c r="K314" s="109"/>
      <c r="L314" s="102"/>
      <c r="M314" s="104"/>
      <c r="N314" s="20"/>
    </row>
    <row r="315" spans="1:14" ht="20" customHeight="1" x14ac:dyDescent="0.3">
      <c r="A315" s="21"/>
      <c r="B315" s="41" t="str">
        <f>IF(C126="","A.  Inviting contact to express their need",CONCATENATE("A.  Inviting ",C126," to express their need"))</f>
        <v>A.  Inviting contact to express their need</v>
      </c>
      <c r="C315" s="36"/>
      <c r="D315" s="36"/>
      <c r="E315" s="36"/>
      <c r="F315" s="36"/>
      <c r="G315" s="36"/>
      <c r="H315" s="36"/>
      <c r="I315" s="40"/>
      <c r="J315" s="36"/>
      <c r="K315" s="36"/>
      <c r="L315" s="36"/>
      <c r="M315" s="46" t="str">
        <f>I126</f>
        <v/>
      </c>
      <c r="N315" s="20"/>
    </row>
    <row r="316" spans="1:14" ht="20" customHeight="1" x14ac:dyDescent="0.3">
      <c r="A316" s="21"/>
      <c r="B316" s="41"/>
      <c r="C316" s="24" t="s">
        <v>25</v>
      </c>
      <c r="D316" s="24"/>
      <c r="E316" s="42" t="s">
        <v>28</v>
      </c>
      <c r="F316" s="34" t="s">
        <v>27</v>
      </c>
      <c r="G316" s="34"/>
      <c r="H316" s="34" t="s">
        <v>33</v>
      </c>
      <c r="I316" s="24" t="s">
        <v>26</v>
      </c>
      <c r="J316" s="24"/>
      <c r="K316" s="24"/>
      <c r="L316" s="138" t="s">
        <v>32</v>
      </c>
      <c r="M316" s="138"/>
      <c r="N316" s="20"/>
    </row>
    <row r="317" spans="1:14" ht="20" customHeight="1" x14ac:dyDescent="0.3">
      <c r="A317" s="21"/>
      <c r="B317" s="23"/>
      <c r="C317" s="114"/>
      <c r="D317" s="115"/>
      <c r="E317" s="33"/>
      <c r="F317" s="114"/>
      <c r="G317" s="115"/>
      <c r="H317" s="33"/>
      <c r="I317" s="114"/>
      <c r="J317" s="115"/>
      <c r="K317" s="43"/>
      <c r="L317" s="116"/>
      <c r="M317" s="117"/>
      <c r="N317" s="20"/>
    </row>
    <row r="318" spans="1:14" ht="60" customHeight="1" x14ac:dyDescent="0.3">
      <c r="A318" s="21"/>
      <c r="B318" s="36"/>
      <c r="C318" s="118" t="str">
        <f>IF(C126="", "Their expressed need:",CONCATENATE(C126,"'s expressed need:"))</f>
        <v>Their expressed need:</v>
      </c>
      <c r="D318" s="119"/>
      <c r="E318" s="120"/>
      <c r="F318" s="121"/>
      <c r="G318" s="121"/>
      <c r="H318" s="121"/>
      <c r="I318" s="121"/>
      <c r="J318" s="121"/>
      <c r="K318" s="121"/>
      <c r="L318" s="121"/>
      <c r="M318" s="122"/>
      <c r="N318" s="20"/>
    </row>
    <row r="319" spans="1:14" ht="20" customHeight="1" x14ac:dyDescent="0.3">
      <c r="A319" s="21"/>
      <c r="B319" s="36"/>
      <c r="C319" s="25"/>
      <c r="D319" s="45" t="s">
        <v>76</v>
      </c>
      <c r="E319" s="97"/>
      <c r="F319" s="98"/>
      <c r="G319" s="98"/>
      <c r="H319" s="99"/>
      <c r="I319" s="25"/>
      <c r="J319" s="44" t="s">
        <v>75</v>
      </c>
      <c r="K319" s="97"/>
      <c r="L319" s="98"/>
      <c r="M319" s="99"/>
      <c r="N319" s="20"/>
    </row>
    <row r="320" spans="1:14" ht="25" customHeight="1" x14ac:dyDescent="0.3">
      <c r="A320" s="21"/>
      <c r="B320" s="41" t="str">
        <f>IF(C126="","B.  Honoring invitee's expressed need",CONCATENATE("B.  Honoring ",C126,"'s expressed need"))</f>
        <v>B.  Honoring invitee's expressed need</v>
      </c>
      <c r="C320" s="36"/>
      <c r="D320" s="36"/>
      <c r="E320" s="36"/>
      <c r="F320" s="36"/>
      <c r="G320" s="36"/>
      <c r="H320" s="36"/>
      <c r="I320" s="40"/>
      <c r="J320" s="36"/>
      <c r="K320" s="36"/>
      <c r="L320" s="36"/>
      <c r="M320" s="46" t="str">
        <f>J126</f>
        <v/>
      </c>
      <c r="N320" s="20"/>
    </row>
    <row r="321" spans="1:14" ht="45" customHeight="1" x14ac:dyDescent="0.3">
      <c r="A321" s="21"/>
      <c r="B321" s="36"/>
      <c r="C321" s="100" t="str">
        <f>IF(C126="","Honoring invitee's expressed need",CONCATENATE("Honoring ",C126,"'s expressed need"))</f>
        <v>Honoring invitee's expressed need</v>
      </c>
      <c r="D321" s="100"/>
      <c r="E321" s="101"/>
      <c r="F321" s="125"/>
      <c r="G321" s="126"/>
      <c r="H321" s="126"/>
      <c r="I321" s="126"/>
      <c r="J321" s="126"/>
      <c r="K321" s="126"/>
      <c r="L321" s="126"/>
      <c r="M321" s="127"/>
      <c r="N321" s="20"/>
    </row>
    <row r="322" spans="1:14" ht="45" customHeight="1" x14ac:dyDescent="0.3">
      <c r="A322" s="21"/>
      <c r="B322" s="36"/>
      <c r="C322" s="136" t="str">
        <f>IF(C126="","Invitee's feedback to my efforts",CONCATENATE(C126,"'s feedback to my efforts"))</f>
        <v>Invitee's feedback to my efforts</v>
      </c>
      <c r="D322" s="136"/>
      <c r="E322" s="137"/>
      <c r="F322" s="125"/>
      <c r="G322" s="126"/>
      <c r="H322" s="126"/>
      <c r="I322" s="126"/>
      <c r="J322" s="126"/>
      <c r="K322" s="126"/>
      <c r="L322" s="126"/>
      <c r="M322" s="127"/>
      <c r="N322" s="20"/>
    </row>
    <row r="323" spans="1:14" ht="20" customHeight="1" x14ac:dyDescent="0.3">
      <c r="A323" s="21"/>
      <c r="B323" s="36"/>
      <c r="C323" s="128" t="str">
        <f>IF(C126="","Their satisfaction level ",CONCATENATE(C126,"'s satisfaction level "))</f>
        <v xml:space="preserve">Their satisfaction level </v>
      </c>
      <c r="D323" s="128"/>
      <c r="E323" s="128"/>
      <c r="F323" s="129"/>
      <c r="G323" s="130"/>
      <c r="H323" s="131"/>
      <c r="I323" s="132"/>
      <c r="J323" s="133" t="str">
        <f>IF(C126="","Their emotional response ",CONCATENATE(C126,"'s emotional response "))</f>
        <v xml:space="preserve">Their emotional response </v>
      </c>
      <c r="K323" s="134"/>
      <c r="L323" s="135"/>
      <c r="M323" s="43"/>
      <c r="N323" s="20"/>
    </row>
    <row r="324" spans="1:14" ht="20" customHeight="1" x14ac:dyDescent="0.3">
      <c r="A324" s="21"/>
      <c r="B324" s="36"/>
      <c r="C324" s="39"/>
      <c r="D324" s="39"/>
      <c r="E324" s="39"/>
      <c r="F324" s="39"/>
      <c r="G324" s="39"/>
      <c r="H324" s="39"/>
      <c r="I324" s="39"/>
      <c r="J324" s="39"/>
      <c r="K324" s="39"/>
      <c r="L324" s="39"/>
      <c r="M324" s="39"/>
      <c r="N324" s="20"/>
    </row>
    <row r="325" spans="1:14" ht="25" customHeight="1" x14ac:dyDescent="0.3">
      <c r="A325" s="21"/>
      <c r="B325" s="41" t="str">
        <f>IF(C126="","C.  My expressed need to ask this invitee",CONCATENATE("C.  My expressed need to ask ",C126))</f>
        <v>C.  My expressed need to ask this invitee</v>
      </c>
      <c r="C325" s="38"/>
      <c r="D325" s="38"/>
      <c r="E325" s="38"/>
      <c r="F325" s="37"/>
      <c r="G325" s="37"/>
      <c r="H325" s="37"/>
      <c r="I325" s="37"/>
      <c r="J325" s="37"/>
      <c r="K325" s="37"/>
      <c r="L325" s="37"/>
      <c r="M325" s="52" t="str">
        <f>IF(OR(G329="",M329=""),"",K126)</f>
        <v/>
      </c>
      <c r="N325" s="20"/>
    </row>
    <row r="326" spans="1:14" ht="45" customHeight="1" x14ac:dyDescent="0.3">
      <c r="A326" s="21"/>
      <c r="B326" s="55" t="s">
        <v>90</v>
      </c>
      <c r="C326" s="123" t="str">
        <f>IF(C126="","Affirming this invitee",CONCATENATE("Affirming ",C126))</f>
        <v>Affirming this invitee</v>
      </c>
      <c r="D326" s="123"/>
      <c r="E326" s="124"/>
      <c r="F326" s="125" t="s">
        <v>92</v>
      </c>
      <c r="G326" s="126"/>
      <c r="H326" s="126"/>
      <c r="I326" s="126"/>
      <c r="J326" s="126"/>
      <c r="K326" s="126"/>
      <c r="L326" s="126"/>
      <c r="M326" s="127"/>
      <c r="N326" s="20"/>
    </row>
    <row r="327" spans="1:14" ht="45" customHeight="1" x14ac:dyDescent="0.3">
      <c r="A327" s="21"/>
      <c r="B327" s="56" t="s">
        <v>91</v>
      </c>
      <c r="C327" s="123" t="str">
        <f>IF(C126="","My need this invitee could respect",CONCATENATE("My need ",C126," could respect"))</f>
        <v>My need this invitee could respect</v>
      </c>
      <c r="D327" s="123"/>
      <c r="E327" s="124"/>
      <c r="F327" s="125" t="s">
        <v>158</v>
      </c>
      <c r="G327" s="126"/>
      <c r="H327" s="126"/>
      <c r="I327" s="126"/>
      <c r="J327" s="126"/>
      <c r="K327" s="126"/>
      <c r="L327" s="126"/>
      <c r="M327" s="127"/>
      <c r="N327" s="20"/>
    </row>
    <row r="328" spans="1:14" ht="45" customHeight="1" x14ac:dyDescent="0.3">
      <c r="A328" s="21"/>
      <c r="B328" s="55" t="s">
        <v>90</v>
      </c>
      <c r="C328" s="123" t="str">
        <f>IF(C126="","Mutuality with this invitee",CONCATENATE("Mutuality with ",C126))</f>
        <v>Mutuality with this invitee</v>
      </c>
      <c r="D328" s="123"/>
      <c r="E328" s="124"/>
      <c r="F328" s="125" t="s">
        <v>93</v>
      </c>
      <c r="G328" s="126"/>
      <c r="H328" s="126"/>
      <c r="I328" s="126"/>
      <c r="J328" s="126"/>
      <c r="K328" s="126"/>
      <c r="L328" s="126"/>
      <c r="M328" s="127"/>
      <c r="N328" s="20"/>
    </row>
    <row r="329" spans="1:14" ht="20" customHeight="1" x14ac:dyDescent="0.3">
      <c r="A329" s="21"/>
      <c r="B329" s="36"/>
      <c r="C329" s="128" t="str">
        <f>IF(C126="","Their receptive level ",CONCATENATE(C126,"'s receptive level "))</f>
        <v xml:space="preserve">Their receptive level </v>
      </c>
      <c r="D329" s="128"/>
      <c r="E329" s="128"/>
      <c r="F329" s="129"/>
      <c r="G329" s="130"/>
      <c r="H329" s="131"/>
      <c r="I329" s="132"/>
      <c r="J329" s="133" t="str">
        <f>IF(C126="","Their responsiveness ",CONCATENATE(C126,"'s responsiveness "))</f>
        <v xml:space="preserve">Their responsiveness </v>
      </c>
      <c r="K329" s="134"/>
      <c r="L329" s="135"/>
      <c r="M329" s="54"/>
      <c r="N329" s="20"/>
    </row>
    <row r="330" spans="1:14" ht="20" customHeight="1" x14ac:dyDescent="0.3">
      <c r="A330" s="21"/>
      <c r="B330" s="36"/>
      <c r="C330" s="22"/>
      <c r="D330" s="22"/>
      <c r="E330" s="22"/>
      <c r="F330" s="22"/>
      <c r="G330" s="22"/>
      <c r="H330" s="22"/>
      <c r="I330" s="22"/>
      <c r="J330" s="22"/>
      <c r="K330" s="22"/>
      <c r="L330" s="22"/>
      <c r="M330" s="22"/>
      <c r="N330" s="20"/>
    </row>
    <row r="331" spans="1:14" ht="25" customHeight="1" x14ac:dyDescent="0.3">
      <c r="A331" s="21"/>
      <c r="B331" s="41" t="str">
        <f>IF(C126="","D.  Interest in my potential wellness campaign",CONCATENATE("D.  ",C126,"'s interest in my potential wellness campaign"))</f>
        <v>D.  Interest in my potential wellness campaign</v>
      </c>
      <c r="C331" s="39"/>
      <c r="D331" s="39"/>
      <c r="E331" s="39"/>
      <c r="F331" s="39"/>
      <c r="G331" s="39"/>
      <c r="H331" s="39"/>
      <c r="I331" s="39"/>
      <c r="J331" s="39"/>
      <c r="K331" s="39"/>
      <c r="L331" s="39"/>
      <c r="M331" s="52" t="str">
        <f>L126</f>
        <v/>
      </c>
      <c r="N331" s="20"/>
    </row>
    <row r="332" spans="1:14" ht="20" customHeight="1" x14ac:dyDescent="0.3">
      <c r="A332" s="21"/>
      <c r="B332" s="36"/>
      <c r="C332" s="39"/>
      <c r="D332" s="39"/>
      <c r="E332" s="53" t="s">
        <v>99</v>
      </c>
      <c r="F332" s="110" t="str">
        <f>IF(F308="","",F308)</f>
        <v/>
      </c>
      <c r="G332" s="111"/>
      <c r="H332" s="111"/>
      <c r="I332" s="111"/>
      <c r="J332" s="111"/>
      <c r="K332" s="111"/>
      <c r="L332" s="111"/>
      <c r="M332" s="112"/>
      <c r="N332" s="20"/>
    </row>
    <row r="333" spans="1:14" ht="20" customHeight="1" x14ac:dyDescent="0.3">
      <c r="A333" s="21"/>
      <c r="B333" s="36"/>
      <c r="C333" s="24" t="s">
        <v>25</v>
      </c>
      <c r="D333" s="24"/>
      <c r="E333" s="42" t="s">
        <v>28</v>
      </c>
      <c r="F333" s="34" t="s">
        <v>27</v>
      </c>
      <c r="G333" s="34"/>
      <c r="H333" s="34" t="s">
        <v>33</v>
      </c>
      <c r="I333" s="24" t="s">
        <v>26</v>
      </c>
      <c r="J333" s="24"/>
      <c r="K333" s="24"/>
      <c r="L333" s="113" t="s">
        <v>32</v>
      </c>
      <c r="M333" s="113"/>
      <c r="N333" s="20"/>
    </row>
    <row r="334" spans="1:14" ht="20" customHeight="1" x14ac:dyDescent="0.3">
      <c r="A334" s="21"/>
      <c r="B334" s="36"/>
      <c r="C334" s="114"/>
      <c r="D334" s="115"/>
      <c r="E334" s="33"/>
      <c r="F334" s="114"/>
      <c r="G334" s="115"/>
      <c r="H334" s="33"/>
      <c r="I334" s="114"/>
      <c r="J334" s="115"/>
      <c r="K334" s="43"/>
      <c r="L334" s="116"/>
      <c r="M334" s="117"/>
      <c r="N334" s="20"/>
    </row>
    <row r="335" spans="1:14" ht="20" customHeight="1" x14ac:dyDescent="0.3">
      <c r="A335" s="21"/>
      <c r="B335" s="36"/>
      <c r="C335" s="39"/>
      <c r="D335" s="39"/>
      <c r="E335" s="39"/>
      <c r="F335" s="39"/>
      <c r="G335" s="39"/>
      <c r="H335" s="39"/>
      <c r="I335" s="39"/>
      <c r="J335" s="39"/>
      <c r="K335" s="39"/>
      <c r="L335" s="39"/>
      <c r="M335" s="39"/>
      <c r="N335" s="20"/>
    </row>
    <row r="336" spans="1:14" ht="30" customHeight="1" x14ac:dyDescent="0.3">
      <c r="A336" s="47"/>
      <c r="B336" s="69">
        <v>9</v>
      </c>
      <c r="C336" s="60" t="str">
        <f>IF(C127="","Invitee 09",CONCATENATE(C127," ",F127))</f>
        <v>Invitee 09</v>
      </c>
      <c r="D336" s="60"/>
      <c r="E336" s="49"/>
      <c r="F336" s="50"/>
      <c r="G336" s="50"/>
      <c r="H336" s="50"/>
      <c r="I336" s="48"/>
      <c r="J336" s="48"/>
      <c r="K336" s="48"/>
      <c r="L336" s="48"/>
      <c r="M336" s="50"/>
      <c r="N336" s="51"/>
    </row>
    <row r="337" spans="1:14" ht="20" customHeight="1" x14ac:dyDescent="0.3">
      <c r="A337" s="21"/>
      <c r="B337" s="24"/>
      <c r="C337" s="61" t="s">
        <v>107</v>
      </c>
      <c r="D337" s="61"/>
      <c r="E337" s="62"/>
      <c r="F337" s="89" t="s">
        <v>108</v>
      </c>
      <c r="G337" s="61"/>
      <c r="H337" s="61"/>
      <c r="I337" s="89" t="s">
        <v>109</v>
      </c>
      <c r="J337" s="89"/>
      <c r="K337" s="89"/>
      <c r="L337" s="61" t="s">
        <v>110</v>
      </c>
      <c r="M337" s="61"/>
      <c r="N337" s="20"/>
    </row>
    <row r="338" spans="1:14" ht="20" customHeight="1" x14ac:dyDescent="0.3">
      <c r="A338" s="21"/>
      <c r="B338" s="24"/>
      <c r="C338" s="102"/>
      <c r="D338" s="103"/>
      <c r="E338" s="104"/>
      <c r="F338" s="105"/>
      <c r="G338" s="106"/>
      <c r="H338" s="107"/>
      <c r="I338" s="108"/>
      <c r="J338" s="109"/>
      <c r="K338" s="109"/>
      <c r="L338" s="102"/>
      <c r="M338" s="104"/>
      <c r="N338" s="20"/>
    </row>
    <row r="339" spans="1:14" ht="20" customHeight="1" x14ac:dyDescent="0.3">
      <c r="A339" s="21"/>
      <c r="B339" s="41" t="str">
        <f>IF(C127="","A.  Inviting contact to express their need",CONCATENATE("A.  Inviting ",C127," to express their need"))</f>
        <v>A.  Inviting contact to express their need</v>
      </c>
      <c r="C339" s="36"/>
      <c r="D339" s="36"/>
      <c r="E339" s="36"/>
      <c r="F339" s="36"/>
      <c r="G339" s="36"/>
      <c r="H339" s="36"/>
      <c r="I339" s="40"/>
      <c r="J339" s="36"/>
      <c r="K339" s="36"/>
      <c r="L339" s="36"/>
      <c r="M339" s="46" t="str">
        <f>I127</f>
        <v/>
      </c>
      <c r="N339" s="20"/>
    </row>
    <row r="340" spans="1:14" ht="20" customHeight="1" x14ac:dyDescent="0.3">
      <c r="A340" s="21"/>
      <c r="B340" s="41"/>
      <c r="C340" s="24" t="s">
        <v>25</v>
      </c>
      <c r="D340" s="24"/>
      <c r="E340" s="42" t="s">
        <v>28</v>
      </c>
      <c r="F340" s="34" t="s">
        <v>27</v>
      </c>
      <c r="G340" s="34"/>
      <c r="H340" s="34" t="s">
        <v>33</v>
      </c>
      <c r="I340" s="24" t="s">
        <v>26</v>
      </c>
      <c r="J340" s="24"/>
      <c r="K340" s="24"/>
      <c r="L340" s="138" t="s">
        <v>32</v>
      </c>
      <c r="M340" s="138"/>
      <c r="N340" s="20"/>
    </row>
    <row r="341" spans="1:14" ht="20" customHeight="1" x14ac:dyDescent="0.3">
      <c r="A341" s="21"/>
      <c r="B341" s="23"/>
      <c r="C341" s="114"/>
      <c r="D341" s="115"/>
      <c r="E341" s="33"/>
      <c r="F341" s="114"/>
      <c r="G341" s="115"/>
      <c r="H341" s="33"/>
      <c r="I341" s="114"/>
      <c r="J341" s="115"/>
      <c r="K341" s="43"/>
      <c r="L341" s="116"/>
      <c r="M341" s="117"/>
      <c r="N341" s="20"/>
    </row>
    <row r="342" spans="1:14" ht="60" customHeight="1" x14ac:dyDescent="0.3">
      <c r="A342" s="21"/>
      <c r="B342" s="36"/>
      <c r="C342" s="118" t="str">
        <f>IF(C127="", "Their expressed need:",CONCATENATE(C127,"'s expressed need:"))</f>
        <v>Their expressed need:</v>
      </c>
      <c r="D342" s="119"/>
      <c r="E342" s="120"/>
      <c r="F342" s="121"/>
      <c r="G342" s="121"/>
      <c r="H342" s="121"/>
      <c r="I342" s="121"/>
      <c r="J342" s="121"/>
      <c r="K342" s="121"/>
      <c r="L342" s="121"/>
      <c r="M342" s="122"/>
      <c r="N342" s="20"/>
    </row>
    <row r="343" spans="1:14" ht="20" customHeight="1" x14ac:dyDescent="0.3">
      <c r="A343" s="21"/>
      <c r="B343" s="36"/>
      <c r="C343" s="25"/>
      <c r="D343" s="45" t="s">
        <v>76</v>
      </c>
      <c r="E343" s="97"/>
      <c r="F343" s="98"/>
      <c r="G343" s="98"/>
      <c r="H343" s="99"/>
      <c r="I343" s="25"/>
      <c r="J343" s="44" t="s">
        <v>75</v>
      </c>
      <c r="K343" s="97"/>
      <c r="L343" s="98"/>
      <c r="M343" s="99"/>
      <c r="N343" s="20"/>
    </row>
    <row r="344" spans="1:14" ht="25" customHeight="1" x14ac:dyDescent="0.3">
      <c r="A344" s="21"/>
      <c r="B344" s="41" t="str">
        <f>IF(C127="","B.  Honoring invitee's expressed need",CONCATENATE("B.  Honoring ",C127,"'s expressed need"))</f>
        <v>B.  Honoring invitee's expressed need</v>
      </c>
      <c r="C344" s="36"/>
      <c r="D344" s="36"/>
      <c r="E344" s="36"/>
      <c r="F344" s="36"/>
      <c r="G344" s="36"/>
      <c r="H344" s="36"/>
      <c r="I344" s="40"/>
      <c r="J344" s="36"/>
      <c r="K344" s="36"/>
      <c r="L344" s="36"/>
      <c r="M344" s="46" t="str">
        <f>J127</f>
        <v/>
      </c>
      <c r="N344" s="20"/>
    </row>
    <row r="345" spans="1:14" ht="45" customHeight="1" x14ac:dyDescent="0.3">
      <c r="A345" s="21"/>
      <c r="B345" s="36"/>
      <c r="C345" s="100" t="str">
        <f>IF(C127="","Honoring invitee's expressed need",CONCATENATE("Honoring ",C127,"'s expressed need"))</f>
        <v>Honoring invitee's expressed need</v>
      </c>
      <c r="D345" s="100"/>
      <c r="E345" s="101"/>
      <c r="F345" s="125"/>
      <c r="G345" s="126"/>
      <c r="H345" s="126"/>
      <c r="I345" s="126"/>
      <c r="J345" s="126"/>
      <c r="K345" s="126"/>
      <c r="L345" s="126"/>
      <c r="M345" s="127"/>
      <c r="N345" s="20"/>
    </row>
    <row r="346" spans="1:14" ht="45" customHeight="1" x14ac:dyDescent="0.3">
      <c r="A346" s="21"/>
      <c r="B346" s="36"/>
      <c r="C346" s="136" t="str">
        <f>IF(C127="","Invitee's feedback to my efforts",CONCATENATE(C127,"'s feedback to my efforts"))</f>
        <v>Invitee's feedback to my efforts</v>
      </c>
      <c r="D346" s="136"/>
      <c r="E346" s="137"/>
      <c r="F346" s="125"/>
      <c r="G346" s="126"/>
      <c r="H346" s="126"/>
      <c r="I346" s="126"/>
      <c r="J346" s="126"/>
      <c r="K346" s="126"/>
      <c r="L346" s="126"/>
      <c r="M346" s="127"/>
      <c r="N346" s="20"/>
    </row>
    <row r="347" spans="1:14" ht="20" customHeight="1" x14ac:dyDescent="0.3">
      <c r="A347" s="21"/>
      <c r="B347" s="36"/>
      <c r="C347" s="128" t="str">
        <f>IF(C127="","Their satisfaction level ",CONCATENATE(C127,"'s satisfaction level "))</f>
        <v xml:space="preserve">Their satisfaction level </v>
      </c>
      <c r="D347" s="128"/>
      <c r="E347" s="128"/>
      <c r="F347" s="129"/>
      <c r="G347" s="130"/>
      <c r="H347" s="131"/>
      <c r="I347" s="132"/>
      <c r="J347" s="133" t="str">
        <f>IF(C127="","Their emotional response ",CONCATENATE(C127,"'s emotional response "))</f>
        <v xml:space="preserve">Their emotional response </v>
      </c>
      <c r="K347" s="134"/>
      <c r="L347" s="135"/>
      <c r="M347" s="43"/>
      <c r="N347" s="20"/>
    </row>
    <row r="348" spans="1:14" ht="20" customHeight="1" x14ac:dyDescent="0.3">
      <c r="A348" s="21"/>
      <c r="B348" s="36"/>
      <c r="C348" s="39"/>
      <c r="D348" s="39"/>
      <c r="E348" s="39"/>
      <c r="F348" s="39"/>
      <c r="G348" s="39"/>
      <c r="H348" s="39"/>
      <c r="I348" s="39"/>
      <c r="J348" s="39"/>
      <c r="K348" s="39"/>
      <c r="L348" s="39"/>
      <c r="M348" s="39"/>
      <c r="N348" s="20"/>
    </row>
    <row r="349" spans="1:14" ht="25" customHeight="1" x14ac:dyDescent="0.3">
      <c r="A349" s="21"/>
      <c r="B349" s="41" t="str">
        <f>IF(C127="","C.  My expressed need to ask this invitee",CONCATENATE("C.  My expressed need to ask ",C127))</f>
        <v>C.  My expressed need to ask this invitee</v>
      </c>
      <c r="C349" s="38"/>
      <c r="D349" s="38"/>
      <c r="E349" s="38"/>
      <c r="F349" s="37"/>
      <c r="G349" s="37"/>
      <c r="H349" s="37"/>
      <c r="I349" s="37"/>
      <c r="J349" s="37"/>
      <c r="K349" s="37"/>
      <c r="L349" s="37"/>
      <c r="M349" s="52" t="str">
        <f>IF(OR(G353="",M353=""),"",K127)</f>
        <v/>
      </c>
      <c r="N349" s="20"/>
    </row>
    <row r="350" spans="1:14" ht="45" customHeight="1" x14ac:dyDescent="0.3">
      <c r="A350" s="21"/>
      <c r="B350" s="55" t="s">
        <v>90</v>
      </c>
      <c r="C350" s="123" t="str">
        <f>IF(C127="","Affirming this invitee",CONCATENATE("Affirming ",C127))</f>
        <v>Affirming this invitee</v>
      </c>
      <c r="D350" s="123"/>
      <c r="E350" s="124"/>
      <c r="F350" s="125" t="s">
        <v>92</v>
      </c>
      <c r="G350" s="126"/>
      <c r="H350" s="126"/>
      <c r="I350" s="126"/>
      <c r="J350" s="126"/>
      <c r="K350" s="126"/>
      <c r="L350" s="126"/>
      <c r="M350" s="127"/>
      <c r="N350" s="20"/>
    </row>
    <row r="351" spans="1:14" ht="45" customHeight="1" x14ac:dyDescent="0.3">
      <c r="A351" s="21"/>
      <c r="B351" s="56" t="s">
        <v>91</v>
      </c>
      <c r="C351" s="123" t="str">
        <f>IF(C127="","My need this invitee could respect",CONCATENATE("My need ",C127," could respect"))</f>
        <v>My need this invitee could respect</v>
      </c>
      <c r="D351" s="123"/>
      <c r="E351" s="124"/>
      <c r="F351" s="125" t="s">
        <v>158</v>
      </c>
      <c r="G351" s="126"/>
      <c r="H351" s="126"/>
      <c r="I351" s="126"/>
      <c r="J351" s="126"/>
      <c r="K351" s="126"/>
      <c r="L351" s="126"/>
      <c r="M351" s="127"/>
      <c r="N351" s="20"/>
    </row>
    <row r="352" spans="1:14" ht="45" customHeight="1" x14ac:dyDescent="0.3">
      <c r="A352" s="21"/>
      <c r="B352" s="55" t="s">
        <v>90</v>
      </c>
      <c r="C352" s="123" t="str">
        <f>IF(C127="","Mutuality with this invitee",CONCATENATE("Mutuality with ",C127))</f>
        <v>Mutuality with this invitee</v>
      </c>
      <c r="D352" s="123"/>
      <c r="E352" s="124"/>
      <c r="F352" s="125" t="s">
        <v>93</v>
      </c>
      <c r="G352" s="126"/>
      <c r="H352" s="126"/>
      <c r="I352" s="126"/>
      <c r="J352" s="126"/>
      <c r="K352" s="126"/>
      <c r="L352" s="126"/>
      <c r="M352" s="127"/>
      <c r="N352" s="20"/>
    </row>
    <row r="353" spans="1:14" ht="20" customHeight="1" x14ac:dyDescent="0.3">
      <c r="A353" s="21"/>
      <c r="B353" s="36"/>
      <c r="C353" s="128" t="str">
        <f>IF(C127="","Their receptive level ",CONCATENATE(C127,"'s receptive level "))</f>
        <v xml:space="preserve">Their receptive level </v>
      </c>
      <c r="D353" s="128"/>
      <c r="E353" s="128"/>
      <c r="F353" s="129"/>
      <c r="G353" s="130"/>
      <c r="H353" s="131"/>
      <c r="I353" s="132"/>
      <c r="J353" s="133" t="str">
        <f>IF(C127="","Their responsiveness ",CONCATENATE(C127,"'s responsiveness "))</f>
        <v xml:space="preserve">Their responsiveness </v>
      </c>
      <c r="K353" s="134"/>
      <c r="L353" s="135"/>
      <c r="M353" s="54"/>
      <c r="N353" s="20"/>
    </row>
    <row r="354" spans="1:14" ht="20" customHeight="1" x14ac:dyDescent="0.3">
      <c r="A354" s="21"/>
      <c r="B354" s="36"/>
      <c r="C354" s="22"/>
      <c r="D354" s="22"/>
      <c r="E354" s="22"/>
      <c r="F354" s="22"/>
      <c r="G354" s="22"/>
      <c r="H354" s="22"/>
      <c r="I354" s="22"/>
      <c r="J354" s="22"/>
      <c r="K354" s="22"/>
      <c r="L354" s="22"/>
      <c r="M354" s="22"/>
      <c r="N354" s="20"/>
    </row>
    <row r="355" spans="1:14" ht="25" customHeight="1" x14ac:dyDescent="0.3">
      <c r="A355" s="21"/>
      <c r="B355" s="41" t="str">
        <f>IF(C127="","D.  Interest in my potential wellness campaign",CONCATENATE("D.  ",C127,"'s interest in my potential wellness campaign"))</f>
        <v>D.  Interest in my potential wellness campaign</v>
      </c>
      <c r="C355" s="39"/>
      <c r="D355" s="39"/>
      <c r="E355" s="39"/>
      <c r="F355" s="39"/>
      <c r="G355" s="39"/>
      <c r="H355" s="39"/>
      <c r="I355" s="39"/>
      <c r="J355" s="39"/>
      <c r="K355" s="39"/>
      <c r="L355" s="39"/>
      <c r="M355" s="52" t="str">
        <f>IF(OR(C358="",I358="",L358=""),"",L127)</f>
        <v/>
      </c>
      <c r="N355" s="20"/>
    </row>
    <row r="356" spans="1:14" ht="20" customHeight="1" x14ac:dyDescent="0.3">
      <c r="A356" s="21"/>
      <c r="B356" s="36"/>
      <c r="C356" s="39"/>
      <c r="D356" s="39"/>
      <c r="E356" s="53" t="s">
        <v>99</v>
      </c>
      <c r="F356" s="110" t="str">
        <f>IF(OR(F332=0,F332=""),"",F332)</f>
        <v/>
      </c>
      <c r="G356" s="111"/>
      <c r="H356" s="111"/>
      <c r="I356" s="111"/>
      <c r="J356" s="111"/>
      <c r="K356" s="111"/>
      <c r="L356" s="111"/>
      <c r="M356" s="112"/>
      <c r="N356" s="20"/>
    </row>
    <row r="357" spans="1:14" ht="20" customHeight="1" x14ac:dyDescent="0.3">
      <c r="A357" s="21"/>
      <c r="B357" s="36"/>
      <c r="C357" s="24" t="s">
        <v>25</v>
      </c>
      <c r="D357" s="24"/>
      <c r="E357" s="42" t="s">
        <v>28</v>
      </c>
      <c r="F357" s="34" t="s">
        <v>27</v>
      </c>
      <c r="G357" s="34"/>
      <c r="H357" s="34" t="s">
        <v>33</v>
      </c>
      <c r="I357" s="24" t="s">
        <v>26</v>
      </c>
      <c r="J357" s="24"/>
      <c r="K357" s="24"/>
      <c r="L357" s="113" t="s">
        <v>32</v>
      </c>
      <c r="M357" s="113"/>
      <c r="N357" s="20"/>
    </row>
    <row r="358" spans="1:14" ht="20" customHeight="1" x14ac:dyDescent="0.3">
      <c r="A358" s="21"/>
      <c r="B358" s="36"/>
      <c r="C358" s="114"/>
      <c r="D358" s="115"/>
      <c r="E358" s="33"/>
      <c r="F358" s="114"/>
      <c r="G358" s="115"/>
      <c r="H358" s="33"/>
      <c r="I358" s="114"/>
      <c r="J358" s="115"/>
      <c r="K358" s="43"/>
      <c r="L358" s="116"/>
      <c r="M358" s="117"/>
      <c r="N358" s="20"/>
    </row>
    <row r="359" spans="1:14" ht="20" customHeight="1" x14ac:dyDescent="0.3">
      <c r="A359" s="21"/>
      <c r="B359" s="36"/>
      <c r="C359" s="39"/>
      <c r="D359" s="39"/>
      <c r="E359" s="39"/>
      <c r="F359" s="39"/>
      <c r="G359" s="39"/>
      <c r="H359" s="39"/>
      <c r="I359" s="39"/>
      <c r="J359" s="39"/>
      <c r="K359" s="39"/>
      <c r="L359" s="39"/>
      <c r="M359" s="39"/>
      <c r="N359" s="20"/>
    </row>
    <row r="360" spans="1:14" ht="30" customHeight="1" x14ac:dyDescent="0.3">
      <c r="A360" s="47"/>
      <c r="B360" s="69">
        <v>10</v>
      </c>
      <c r="C360" s="60" t="str">
        <f>IF(C128="","Invitee 10",CONCATENATE(C128," ",F128))</f>
        <v>Invitee 10</v>
      </c>
      <c r="D360" s="60"/>
      <c r="E360" s="49"/>
      <c r="F360" s="50"/>
      <c r="G360" s="50"/>
      <c r="H360" s="50"/>
      <c r="I360" s="48"/>
      <c r="J360" s="48"/>
      <c r="K360" s="48"/>
      <c r="L360" s="48"/>
      <c r="M360" s="50"/>
      <c r="N360" s="51"/>
    </row>
    <row r="361" spans="1:14" ht="20" customHeight="1" x14ac:dyDescent="0.3">
      <c r="A361" s="21"/>
      <c r="B361" s="24"/>
      <c r="C361" s="61" t="s">
        <v>107</v>
      </c>
      <c r="D361" s="61"/>
      <c r="E361" s="62"/>
      <c r="F361" s="89" t="s">
        <v>108</v>
      </c>
      <c r="G361" s="61"/>
      <c r="H361" s="61"/>
      <c r="I361" s="89" t="s">
        <v>109</v>
      </c>
      <c r="J361" s="89"/>
      <c r="K361" s="89"/>
      <c r="L361" s="61" t="s">
        <v>110</v>
      </c>
      <c r="M361" s="61"/>
      <c r="N361" s="20"/>
    </row>
    <row r="362" spans="1:14" ht="20" customHeight="1" x14ac:dyDescent="0.3">
      <c r="A362" s="21"/>
      <c r="B362" s="24"/>
      <c r="C362" s="102"/>
      <c r="D362" s="103"/>
      <c r="E362" s="104"/>
      <c r="F362" s="105"/>
      <c r="G362" s="106"/>
      <c r="H362" s="107"/>
      <c r="I362" s="108"/>
      <c r="J362" s="109"/>
      <c r="K362" s="109"/>
      <c r="L362" s="102"/>
      <c r="M362" s="104"/>
      <c r="N362" s="20"/>
    </row>
    <row r="363" spans="1:14" ht="20" customHeight="1" x14ac:dyDescent="0.3">
      <c r="A363" s="21"/>
      <c r="B363" s="41" t="str">
        <f>IF(C128="","A.  Inviting contact to express their need",CONCATENATE("A.  Inviting ",C128," to express their need"))</f>
        <v>A.  Inviting contact to express their need</v>
      </c>
      <c r="C363" s="36"/>
      <c r="D363" s="36"/>
      <c r="E363" s="36"/>
      <c r="F363" s="36"/>
      <c r="G363" s="36"/>
      <c r="H363" s="36"/>
      <c r="I363" s="40"/>
      <c r="J363" s="36"/>
      <c r="K363" s="36"/>
      <c r="L363" s="36"/>
      <c r="M363" s="46" t="str">
        <f>I128</f>
        <v/>
      </c>
      <c r="N363" s="20"/>
    </row>
    <row r="364" spans="1:14" ht="20" customHeight="1" x14ac:dyDescent="0.3">
      <c r="A364" s="21"/>
      <c r="B364" s="41"/>
      <c r="C364" s="24" t="s">
        <v>25</v>
      </c>
      <c r="D364" s="24"/>
      <c r="E364" s="42" t="s">
        <v>28</v>
      </c>
      <c r="F364" s="34" t="s">
        <v>27</v>
      </c>
      <c r="G364" s="34"/>
      <c r="H364" s="34" t="s">
        <v>33</v>
      </c>
      <c r="I364" s="24" t="s">
        <v>26</v>
      </c>
      <c r="J364" s="24"/>
      <c r="K364" s="24"/>
      <c r="L364" s="138" t="s">
        <v>32</v>
      </c>
      <c r="M364" s="138"/>
      <c r="N364" s="20"/>
    </row>
    <row r="365" spans="1:14" ht="20" customHeight="1" x14ac:dyDescent="0.3">
      <c r="A365" s="21"/>
      <c r="B365" s="23"/>
      <c r="C365" s="114"/>
      <c r="D365" s="115"/>
      <c r="E365" s="33"/>
      <c r="F365" s="114"/>
      <c r="G365" s="115"/>
      <c r="H365" s="33"/>
      <c r="I365" s="114"/>
      <c r="J365" s="115"/>
      <c r="K365" s="43"/>
      <c r="L365" s="116"/>
      <c r="M365" s="117"/>
      <c r="N365" s="20"/>
    </row>
    <row r="366" spans="1:14" ht="60" customHeight="1" x14ac:dyDescent="0.3">
      <c r="A366" s="21"/>
      <c r="B366" s="36"/>
      <c r="C366" s="118" t="str">
        <f>IF(C128="", "Their expressed need:",CONCATENATE(C128,"'s expressed need:"))</f>
        <v>Their expressed need:</v>
      </c>
      <c r="D366" s="119"/>
      <c r="E366" s="120"/>
      <c r="F366" s="121"/>
      <c r="G366" s="121"/>
      <c r="H366" s="121"/>
      <c r="I366" s="121"/>
      <c r="J366" s="121"/>
      <c r="K366" s="121"/>
      <c r="L366" s="121"/>
      <c r="M366" s="122"/>
      <c r="N366" s="20"/>
    </row>
    <row r="367" spans="1:14" ht="20" customHeight="1" x14ac:dyDescent="0.3">
      <c r="A367" s="21"/>
      <c r="B367" s="36"/>
      <c r="C367" s="25"/>
      <c r="D367" s="45" t="s">
        <v>76</v>
      </c>
      <c r="E367" s="97"/>
      <c r="F367" s="98"/>
      <c r="G367" s="98"/>
      <c r="H367" s="99"/>
      <c r="I367" s="25"/>
      <c r="J367" s="44" t="s">
        <v>75</v>
      </c>
      <c r="K367" s="97"/>
      <c r="L367" s="98"/>
      <c r="M367" s="99"/>
      <c r="N367" s="20"/>
    </row>
    <row r="368" spans="1:14" ht="25" customHeight="1" x14ac:dyDescent="0.3">
      <c r="A368" s="21"/>
      <c r="B368" s="41" t="str">
        <f>IF(C128="","B.  Honoring invitee's expressed need",CONCATENATE("B.  Honoring ",C128,"'s expressed need"))</f>
        <v>B.  Honoring invitee's expressed need</v>
      </c>
      <c r="C368" s="36"/>
      <c r="D368" s="36"/>
      <c r="E368" s="36"/>
      <c r="F368" s="36"/>
      <c r="G368" s="36"/>
      <c r="H368" s="36"/>
      <c r="I368" s="40"/>
      <c r="J368" s="36"/>
      <c r="K368" s="36"/>
      <c r="L368" s="36"/>
      <c r="M368" s="46" t="str">
        <f>J128</f>
        <v/>
      </c>
      <c r="N368" s="20"/>
    </row>
    <row r="369" spans="1:14" ht="45" customHeight="1" x14ac:dyDescent="0.3">
      <c r="A369" s="21"/>
      <c r="B369" s="36"/>
      <c r="C369" s="100" t="str">
        <f>IF(C128="","Honoring invitee's expressed need",CONCATENATE("Honoring ",C128,"'s expressed need"))</f>
        <v>Honoring invitee's expressed need</v>
      </c>
      <c r="D369" s="100"/>
      <c r="E369" s="101"/>
      <c r="F369" s="125"/>
      <c r="G369" s="126"/>
      <c r="H369" s="126"/>
      <c r="I369" s="126"/>
      <c r="J369" s="126"/>
      <c r="K369" s="126"/>
      <c r="L369" s="126"/>
      <c r="M369" s="127"/>
      <c r="N369" s="20"/>
    </row>
    <row r="370" spans="1:14" ht="45" customHeight="1" x14ac:dyDescent="0.3">
      <c r="A370" s="21"/>
      <c r="B370" s="36"/>
      <c r="C370" s="136" t="str">
        <f>IF(C128="","Invitee's feedback to my efforts",CONCATENATE(C128,"'s feedback to my efforts"))</f>
        <v>Invitee's feedback to my efforts</v>
      </c>
      <c r="D370" s="136"/>
      <c r="E370" s="137"/>
      <c r="F370" s="125"/>
      <c r="G370" s="126"/>
      <c r="H370" s="126"/>
      <c r="I370" s="126"/>
      <c r="J370" s="126"/>
      <c r="K370" s="126"/>
      <c r="L370" s="126"/>
      <c r="M370" s="127"/>
      <c r="N370" s="20"/>
    </row>
    <row r="371" spans="1:14" ht="20" customHeight="1" x14ac:dyDescent="0.3">
      <c r="A371" s="21"/>
      <c r="B371" s="36"/>
      <c r="C371" s="128" t="str">
        <f>IF(C128="","Their satisfaction level ",CONCATENATE(C128,"'s satisfaction level "))</f>
        <v xml:space="preserve">Their satisfaction level </v>
      </c>
      <c r="D371" s="128"/>
      <c r="E371" s="128"/>
      <c r="F371" s="129"/>
      <c r="G371" s="130"/>
      <c r="H371" s="131"/>
      <c r="I371" s="132"/>
      <c r="J371" s="133" t="str">
        <f>IF(C128="","Their emotional response ",CONCATENATE(C128,"'s emotional response "))</f>
        <v xml:space="preserve">Their emotional response </v>
      </c>
      <c r="K371" s="134"/>
      <c r="L371" s="135"/>
      <c r="M371" s="43"/>
      <c r="N371" s="20"/>
    </row>
    <row r="372" spans="1:14" ht="20" customHeight="1" x14ac:dyDescent="0.3">
      <c r="A372" s="21"/>
      <c r="B372" s="36"/>
      <c r="C372" s="39"/>
      <c r="D372" s="39"/>
      <c r="E372" s="39"/>
      <c r="F372" s="39"/>
      <c r="G372" s="39"/>
      <c r="H372" s="39"/>
      <c r="I372" s="39"/>
      <c r="J372" s="39"/>
      <c r="K372" s="39"/>
      <c r="L372" s="39"/>
      <c r="M372" s="39"/>
      <c r="N372" s="20"/>
    </row>
    <row r="373" spans="1:14" ht="25" customHeight="1" x14ac:dyDescent="0.3">
      <c r="A373" s="21"/>
      <c r="B373" s="41" t="str">
        <f>IF(C128="","C.  My expressed need to ask this invitee",CONCATENATE("C.  My expressed need to ask ",C128))</f>
        <v>C.  My expressed need to ask this invitee</v>
      </c>
      <c r="C373" s="38"/>
      <c r="D373" s="38"/>
      <c r="E373" s="38"/>
      <c r="F373" s="37"/>
      <c r="G373" s="37"/>
      <c r="H373" s="37"/>
      <c r="I373" s="37"/>
      <c r="J373" s="37"/>
      <c r="K373" s="37"/>
      <c r="L373" s="37"/>
      <c r="M373" s="52" t="str">
        <f>IF(OR(G377="",M377=""),"",K128)</f>
        <v/>
      </c>
      <c r="N373" s="20"/>
    </row>
    <row r="374" spans="1:14" ht="45" customHeight="1" x14ac:dyDescent="0.3">
      <c r="A374" s="21"/>
      <c r="B374" s="55" t="s">
        <v>90</v>
      </c>
      <c r="C374" s="123" t="str">
        <f>IF(C128="","Affirming this invitee",CONCATENATE("Affirming ",C128))</f>
        <v>Affirming this invitee</v>
      </c>
      <c r="D374" s="123"/>
      <c r="E374" s="124"/>
      <c r="F374" s="125" t="s">
        <v>92</v>
      </c>
      <c r="G374" s="126"/>
      <c r="H374" s="126"/>
      <c r="I374" s="126"/>
      <c r="J374" s="126"/>
      <c r="K374" s="126"/>
      <c r="L374" s="126"/>
      <c r="M374" s="127"/>
      <c r="N374" s="20"/>
    </row>
    <row r="375" spans="1:14" ht="45" customHeight="1" x14ac:dyDescent="0.3">
      <c r="A375" s="21"/>
      <c r="B375" s="56" t="s">
        <v>91</v>
      </c>
      <c r="C375" s="123" t="str">
        <f>IF(C128="","My need this invitee could respect",CONCATENATE("My need ",C128," could respect"))</f>
        <v>My need this invitee could respect</v>
      </c>
      <c r="D375" s="123"/>
      <c r="E375" s="124"/>
      <c r="F375" s="125" t="s">
        <v>158</v>
      </c>
      <c r="G375" s="126"/>
      <c r="H375" s="126"/>
      <c r="I375" s="126"/>
      <c r="J375" s="126"/>
      <c r="K375" s="126"/>
      <c r="L375" s="126"/>
      <c r="M375" s="127"/>
      <c r="N375" s="20"/>
    </row>
    <row r="376" spans="1:14" ht="45" customHeight="1" x14ac:dyDescent="0.3">
      <c r="A376" s="21"/>
      <c r="B376" s="55" t="s">
        <v>90</v>
      </c>
      <c r="C376" s="123" t="str">
        <f>IF(C128="","Mutuality with this invitee",CONCATENATE("Mutuality with ",C128))</f>
        <v>Mutuality with this invitee</v>
      </c>
      <c r="D376" s="123"/>
      <c r="E376" s="124"/>
      <c r="F376" s="125" t="s">
        <v>93</v>
      </c>
      <c r="G376" s="126"/>
      <c r="H376" s="126"/>
      <c r="I376" s="126"/>
      <c r="J376" s="126"/>
      <c r="K376" s="126"/>
      <c r="L376" s="126"/>
      <c r="M376" s="127"/>
      <c r="N376" s="20"/>
    </row>
    <row r="377" spans="1:14" ht="20" customHeight="1" x14ac:dyDescent="0.3">
      <c r="A377" s="21"/>
      <c r="B377" s="36"/>
      <c r="C377" s="128" t="str">
        <f>IF(C128="","Their receptive level ",CONCATENATE(C128,"'s receptive level "))</f>
        <v xml:space="preserve">Their receptive level </v>
      </c>
      <c r="D377" s="128"/>
      <c r="E377" s="128"/>
      <c r="F377" s="129"/>
      <c r="G377" s="130"/>
      <c r="H377" s="131"/>
      <c r="I377" s="132"/>
      <c r="J377" s="133" t="str">
        <f>IF(C128="","Their responsiveness ",CONCATENATE(C128,"'s responsiveness "))</f>
        <v xml:space="preserve">Their responsiveness </v>
      </c>
      <c r="K377" s="134"/>
      <c r="L377" s="135"/>
      <c r="M377" s="54"/>
      <c r="N377" s="20"/>
    </row>
    <row r="378" spans="1:14" ht="20" customHeight="1" x14ac:dyDescent="0.3">
      <c r="A378" s="21"/>
      <c r="B378" s="36"/>
      <c r="C378" s="22"/>
      <c r="D378" s="22"/>
      <c r="E378" s="22"/>
      <c r="F378" s="22"/>
      <c r="G378" s="22"/>
      <c r="H378" s="22"/>
      <c r="I378" s="22"/>
      <c r="J378" s="22"/>
      <c r="K378" s="22"/>
      <c r="L378" s="22"/>
      <c r="M378" s="22"/>
      <c r="N378" s="20"/>
    </row>
    <row r="379" spans="1:14" ht="25" customHeight="1" x14ac:dyDescent="0.3">
      <c r="A379" s="21"/>
      <c r="B379" s="41" t="str">
        <f>IF(C128="","D.  Interest in my potential wellness campaign",CONCATENATE("D.  ",C128,"'s interest in my potential wellness campaign"))</f>
        <v>D.  Interest in my potential wellness campaign</v>
      </c>
      <c r="C379" s="39"/>
      <c r="D379" s="39"/>
      <c r="E379" s="39"/>
      <c r="F379" s="39"/>
      <c r="G379" s="39"/>
      <c r="H379" s="39"/>
      <c r="I379" s="39"/>
      <c r="J379" s="39"/>
      <c r="K379" s="39"/>
      <c r="L379" s="39"/>
      <c r="M379" s="52" t="str">
        <f>IF(OR(C382="",I382="",L382=""),"",L128)</f>
        <v/>
      </c>
      <c r="N379" s="20"/>
    </row>
    <row r="380" spans="1:14" ht="20" customHeight="1" x14ac:dyDescent="0.3">
      <c r="A380" s="21"/>
      <c r="B380" s="36"/>
      <c r="C380" s="39"/>
      <c r="D380" s="39"/>
      <c r="E380" s="53" t="s">
        <v>99</v>
      </c>
      <c r="F380" s="110" t="str">
        <f>IF(F356="","",F356)</f>
        <v/>
      </c>
      <c r="G380" s="111"/>
      <c r="H380" s="111"/>
      <c r="I380" s="111"/>
      <c r="J380" s="111"/>
      <c r="K380" s="111"/>
      <c r="L380" s="111"/>
      <c r="M380" s="112"/>
      <c r="N380" s="20"/>
    </row>
    <row r="381" spans="1:14" ht="20" customHeight="1" x14ac:dyDescent="0.3">
      <c r="A381" s="21"/>
      <c r="B381" s="36"/>
      <c r="C381" s="24" t="s">
        <v>25</v>
      </c>
      <c r="D381" s="24"/>
      <c r="E381" s="42" t="s">
        <v>28</v>
      </c>
      <c r="F381" s="34" t="s">
        <v>27</v>
      </c>
      <c r="G381" s="34"/>
      <c r="H381" s="34" t="s">
        <v>33</v>
      </c>
      <c r="I381" s="24" t="s">
        <v>26</v>
      </c>
      <c r="J381" s="24"/>
      <c r="K381" s="24"/>
      <c r="L381" s="113" t="s">
        <v>32</v>
      </c>
      <c r="M381" s="113"/>
      <c r="N381" s="20"/>
    </row>
    <row r="382" spans="1:14" ht="20" customHeight="1" x14ac:dyDescent="0.3">
      <c r="A382" s="21"/>
      <c r="B382" s="36"/>
      <c r="C382" s="114"/>
      <c r="D382" s="115"/>
      <c r="E382" s="33"/>
      <c r="F382" s="114"/>
      <c r="G382" s="115"/>
      <c r="H382" s="33"/>
      <c r="I382" s="114"/>
      <c r="J382" s="115"/>
      <c r="K382" s="43"/>
      <c r="L382" s="116"/>
      <c r="M382" s="117"/>
      <c r="N382" s="20"/>
    </row>
    <row r="383" spans="1:14" ht="20" customHeight="1" x14ac:dyDescent="0.3">
      <c r="A383" s="21"/>
      <c r="B383" s="36"/>
      <c r="C383" s="39"/>
      <c r="D383" s="39"/>
      <c r="E383" s="39"/>
      <c r="F383" s="39"/>
      <c r="G383" s="39"/>
      <c r="H383" s="39"/>
      <c r="I383" s="39"/>
      <c r="J383" s="39"/>
      <c r="K383" s="39"/>
      <c r="L383" s="39"/>
      <c r="M383" s="39"/>
      <c r="N383" s="20"/>
    </row>
    <row r="384" spans="1:14" ht="30" customHeight="1" x14ac:dyDescent="0.3">
      <c r="A384" s="47"/>
      <c r="B384" s="69">
        <v>11</v>
      </c>
      <c r="C384" s="60" t="str">
        <f>IF(C129="","Invitee 11",CONCATENATE(C129," ",F129))</f>
        <v>Invitee 11</v>
      </c>
      <c r="D384" s="60"/>
      <c r="E384" s="49"/>
      <c r="F384" s="50"/>
      <c r="G384" s="50"/>
      <c r="H384" s="50"/>
      <c r="I384" s="48"/>
      <c r="J384" s="48"/>
      <c r="K384" s="48"/>
      <c r="L384" s="48"/>
      <c r="M384" s="50"/>
      <c r="N384" s="51"/>
    </row>
    <row r="385" spans="1:14" ht="20" customHeight="1" x14ac:dyDescent="0.3">
      <c r="A385" s="21"/>
      <c r="B385" s="24"/>
      <c r="C385" s="61" t="s">
        <v>107</v>
      </c>
      <c r="D385" s="61"/>
      <c r="E385" s="62"/>
      <c r="F385" s="89" t="s">
        <v>108</v>
      </c>
      <c r="G385" s="61"/>
      <c r="H385" s="61"/>
      <c r="I385" s="89" t="s">
        <v>109</v>
      </c>
      <c r="J385" s="89"/>
      <c r="K385" s="89"/>
      <c r="L385" s="61" t="s">
        <v>110</v>
      </c>
      <c r="M385" s="61"/>
      <c r="N385" s="20"/>
    </row>
    <row r="386" spans="1:14" ht="20" customHeight="1" x14ac:dyDescent="0.3">
      <c r="A386" s="21"/>
      <c r="B386" s="24"/>
      <c r="C386" s="102"/>
      <c r="D386" s="103"/>
      <c r="E386" s="104"/>
      <c r="F386" s="105"/>
      <c r="G386" s="106"/>
      <c r="H386" s="107"/>
      <c r="I386" s="108"/>
      <c r="J386" s="109"/>
      <c r="K386" s="109"/>
      <c r="L386" s="102"/>
      <c r="M386" s="104"/>
      <c r="N386" s="20"/>
    </row>
    <row r="387" spans="1:14" ht="20" customHeight="1" x14ac:dyDescent="0.3">
      <c r="A387" s="21"/>
      <c r="B387" s="41" t="str">
        <f>IF(C129="","A.  Inviting contact to express their need",CONCATENATE("A.  Inviting ",C129," to express their need"))</f>
        <v>A.  Inviting contact to express their need</v>
      </c>
      <c r="C387" s="36"/>
      <c r="D387" s="36"/>
      <c r="E387" s="36"/>
      <c r="F387" s="36"/>
      <c r="G387" s="36"/>
      <c r="H387" s="36"/>
      <c r="I387" s="40"/>
      <c r="J387" s="36"/>
      <c r="K387" s="36"/>
      <c r="L387" s="36"/>
      <c r="M387" s="46" t="str">
        <f>I129</f>
        <v/>
      </c>
      <c r="N387" s="20"/>
    </row>
    <row r="388" spans="1:14" ht="20" customHeight="1" x14ac:dyDescent="0.3">
      <c r="A388" s="21"/>
      <c r="B388" s="41"/>
      <c r="C388" s="24" t="s">
        <v>25</v>
      </c>
      <c r="D388" s="24"/>
      <c r="E388" s="42" t="s">
        <v>28</v>
      </c>
      <c r="F388" s="34" t="s">
        <v>27</v>
      </c>
      <c r="G388" s="34"/>
      <c r="H388" s="34" t="s">
        <v>33</v>
      </c>
      <c r="I388" s="24" t="s">
        <v>26</v>
      </c>
      <c r="J388" s="24"/>
      <c r="K388" s="24"/>
      <c r="L388" s="138" t="s">
        <v>32</v>
      </c>
      <c r="M388" s="138"/>
      <c r="N388" s="20"/>
    </row>
    <row r="389" spans="1:14" ht="20" customHeight="1" x14ac:dyDescent="0.3">
      <c r="A389" s="21"/>
      <c r="B389" s="23"/>
      <c r="C389" s="114"/>
      <c r="D389" s="115"/>
      <c r="E389" s="33"/>
      <c r="F389" s="114"/>
      <c r="G389" s="115"/>
      <c r="H389" s="33"/>
      <c r="I389" s="114"/>
      <c r="J389" s="115"/>
      <c r="K389" s="43"/>
      <c r="L389" s="116"/>
      <c r="M389" s="117"/>
      <c r="N389" s="20"/>
    </row>
    <row r="390" spans="1:14" ht="60" customHeight="1" x14ac:dyDescent="0.3">
      <c r="A390" s="21"/>
      <c r="B390" s="36"/>
      <c r="C390" s="118" t="str">
        <f>IF(C129="", "Their expressed need:",CONCATENATE(C129,"'s expressed need:"))</f>
        <v>Their expressed need:</v>
      </c>
      <c r="D390" s="119"/>
      <c r="E390" s="120"/>
      <c r="F390" s="121"/>
      <c r="G390" s="121"/>
      <c r="H390" s="121"/>
      <c r="I390" s="121"/>
      <c r="J390" s="121"/>
      <c r="K390" s="121"/>
      <c r="L390" s="121"/>
      <c r="M390" s="122"/>
      <c r="N390" s="20"/>
    </row>
    <row r="391" spans="1:14" ht="20" customHeight="1" x14ac:dyDescent="0.3">
      <c r="A391" s="21"/>
      <c r="B391" s="36"/>
      <c r="C391" s="25"/>
      <c r="D391" s="45" t="s">
        <v>76</v>
      </c>
      <c r="E391" s="97"/>
      <c r="F391" s="98"/>
      <c r="G391" s="98"/>
      <c r="H391" s="99"/>
      <c r="I391" s="25"/>
      <c r="J391" s="44" t="s">
        <v>75</v>
      </c>
      <c r="K391" s="97"/>
      <c r="L391" s="98"/>
      <c r="M391" s="99"/>
      <c r="N391" s="20"/>
    </row>
    <row r="392" spans="1:14" ht="25" customHeight="1" x14ac:dyDescent="0.3">
      <c r="A392" s="21"/>
      <c r="B392" s="41" t="str">
        <f>IF(C129="","B.  Honoring invitee's expressed need",CONCATENATE("B.  Honoring ",C129,"'s expressed need"))</f>
        <v>B.  Honoring invitee's expressed need</v>
      </c>
      <c r="C392" s="36"/>
      <c r="D392" s="36"/>
      <c r="E392" s="36"/>
      <c r="F392" s="36"/>
      <c r="G392" s="36"/>
      <c r="H392" s="36"/>
      <c r="I392" s="40"/>
      <c r="J392" s="36"/>
      <c r="K392" s="36"/>
      <c r="L392" s="36"/>
      <c r="M392" s="46" t="str">
        <f>J129</f>
        <v/>
      </c>
      <c r="N392" s="20"/>
    </row>
    <row r="393" spans="1:14" ht="45" customHeight="1" x14ac:dyDescent="0.3">
      <c r="A393" s="21"/>
      <c r="B393" s="36"/>
      <c r="C393" s="100" t="str">
        <f>IF(C129="","Honoring invitee's expressed need",CONCATENATE("Honoring ",C129,"'s expressed need"))</f>
        <v>Honoring invitee's expressed need</v>
      </c>
      <c r="D393" s="100"/>
      <c r="E393" s="101"/>
      <c r="F393" s="125"/>
      <c r="G393" s="126"/>
      <c r="H393" s="126"/>
      <c r="I393" s="126"/>
      <c r="J393" s="126"/>
      <c r="K393" s="126"/>
      <c r="L393" s="126"/>
      <c r="M393" s="127"/>
      <c r="N393" s="20"/>
    </row>
    <row r="394" spans="1:14" ht="45" customHeight="1" x14ac:dyDescent="0.3">
      <c r="A394" s="21"/>
      <c r="B394" s="36"/>
      <c r="C394" s="136" t="str">
        <f>IF(C129="","Invitee's feedback to my efforts",CONCATENATE(C129,"'s feedback to my efforts"))</f>
        <v>Invitee's feedback to my efforts</v>
      </c>
      <c r="D394" s="136"/>
      <c r="E394" s="137"/>
      <c r="F394" s="125"/>
      <c r="G394" s="126"/>
      <c r="H394" s="126"/>
      <c r="I394" s="126"/>
      <c r="J394" s="126"/>
      <c r="K394" s="126"/>
      <c r="L394" s="126"/>
      <c r="M394" s="127"/>
      <c r="N394" s="20"/>
    </row>
    <row r="395" spans="1:14" ht="20" customHeight="1" x14ac:dyDescent="0.3">
      <c r="A395" s="21"/>
      <c r="B395" s="36"/>
      <c r="C395" s="128" t="str">
        <f>IF(C129="","Their satisfaction level ",CONCATENATE(C129,"'s satisfaction level "))</f>
        <v xml:space="preserve">Their satisfaction level </v>
      </c>
      <c r="D395" s="128"/>
      <c r="E395" s="128"/>
      <c r="F395" s="129"/>
      <c r="G395" s="130"/>
      <c r="H395" s="131"/>
      <c r="I395" s="132"/>
      <c r="J395" s="133" t="str">
        <f>IF(C129="","Their emotional response ",CONCATENATE(C129,"'s emotional response "))</f>
        <v xml:space="preserve">Their emotional response </v>
      </c>
      <c r="K395" s="134"/>
      <c r="L395" s="135"/>
      <c r="M395" s="43"/>
      <c r="N395" s="20"/>
    </row>
    <row r="396" spans="1:14" ht="20" customHeight="1" x14ac:dyDescent="0.3">
      <c r="A396" s="21"/>
      <c r="B396" s="36"/>
      <c r="C396" s="39"/>
      <c r="D396" s="39"/>
      <c r="E396" s="39"/>
      <c r="F396" s="39"/>
      <c r="G396" s="39"/>
      <c r="H396" s="39"/>
      <c r="I396" s="39"/>
      <c r="J396" s="39"/>
      <c r="K396" s="39"/>
      <c r="L396" s="39"/>
      <c r="M396" s="39"/>
      <c r="N396" s="20"/>
    </row>
    <row r="397" spans="1:14" ht="25" customHeight="1" x14ac:dyDescent="0.3">
      <c r="A397" s="21"/>
      <c r="B397" s="41" t="str">
        <f>IF(C129="","C.  My expressed need to ask this invitee",CONCATENATE("C.  My expressed need to ask ",C129))</f>
        <v>C.  My expressed need to ask this invitee</v>
      </c>
      <c r="C397" s="38"/>
      <c r="D397" s="38"/>
      <c r="E397" s="38"/>
      <c r="F397" s="37"/>
      <c r="G397" s="37"/>
      <c r="H397" s="37"/>
      <c r="I397" s="37"/>
      <c r="J397" s="37"/>
      <c r="K397" s="37"/>
      <c r="L397" s="37"/>
      <c r="M397" s="52" t="str">
        <f>IF(OR(G401="",M401=""),"",K129)</f>
        <v/>
      </c>
      <c r="N397" s="20"/>
    </row>
    <row r="398" spans="1:14" ht="45" customHeight="1" x14ac:dyDescent="0.3">
      <c r="A398" s="21"/>
      <c r="B398" s="55" t="s">
        <v>90</v>
      </c>
      <c r="C398" s="123" t="str">
        <f>IF(C129="","Affirming this invitee",CONCATENATE("Affirming ",C129))</f>
        <v>Affirming this invitee</v>
      </c>
      <c r="D398" s="123"/>
      <c r="E398" s="124"/>
      <c r="F398" s="125" t="s">
        <v>92</v>
      </c>
      <c r="G398" s="126"/>
      <c r="H398" s="126"/>
      <c r="I398" s="126"/>
      <c r="J398" s="126"/>
      <c r="K398" s="126"/>
      <c r="L398" s="126"/>
      <c r="M398" s="127"/>
      <c r="N398" s="20"/>
    </row>
    <row r="399" spans="1:14" ht="45" customHeight="1" x14ac:dyDescent="0.3">
      <c r="A399" s="21"/>
      <c r="B399" s="56" t="s">
        <v>91</v>
      </c>
      <c r="C399" s="123" t="str">
        <f>IF(C129="","My need this invitee could respect",CONCATENATE("My need ",C129," could respect"))</f>
        <v>My need this invitee could respect</v>
      </c>
      <c r="D399" s="123"/>
      <c r="E399" s="124"/>
      <c r="F399" s="125" t="s">
        <v>158</v>
      </c>
      <c r="G399" s="126"/>
      <c r="H399" s="126"/>
      <c r="I399" s="126"/>
      <c r="J399" s="126"/>
      <c r="K399" s="126"/>
      <c r="L399" s="126"/>
      <c r="M399" s="127"/>
      <c r="N399" s="20"/>
    </row>
    <row r="400" spans="1:14" ht="45" customHeight="1" x14ac:dyDescent="0.3">
      <c r="A400" s="21"/>
      <c r="B400" s="55" t="s">
        <v>90</v>
      </c>
      <c r="C400" s="123" t="str">
        <f>IF(C129="","Mutuality with this invitee",CONCATENATE("Mutuality with ",C129))</f>
        <v>Mutuality with this invitee</v>
      </c>
      <c r="D400" s="123"/>
      <c r="E400" s="124"/>
      <c r="F400" s="125" t="s">
        <v>93</v>
      </c>
      <c r="G400" s="126"/>
      <c r="H400" s="126"/>
      <c r="I400" s="126"/>
      <c r="J400" s="126"/>
      <c r="K400" s="126"/>
      <c r="L400" s="126"/>
      <c r="M400" s="127"/>
      <c r="N400" s="20"/>
    </row>
    <row r="401" spans="1:14" ht="20" customHeight="1" x14ac:dyDescent="0.3">
      <c r="A401" s="21"/>
      <c r="B401" s="36"/>
      <c r="C401" s="128" t="str">
        <f>IF(C129="","Their receptive level ",CONCATENATE(C129,"'s receptive level "))</f>
        <v xml:space="preserve">Their receptive level </v>
      </c>
      <c r="D401" s="128"/>
      <c r="E401" s="128"/>
      <c r="F401" s="129"/>
      <c r="G401" s="130"/>
      <c r="H401" s="131"/>
      <c r="I401" s="132"/>
      <c r="J401" s="133" t="str">
        <f>IF(C129="","Their responsiveness ",CONCATENATE(C129,"'s responsiveness "))</f>
        <v xml:space="preserve">Their responsiveness </v>
      </c>
      <c r="K401" s="134"/>
      <c r="L401" s="135"/>
      <c r="M401" s="54"/>
      <c r="N401" s="20"/>
    </row>
    <row r="402" spans="1:14" ht="20" customHeight="1" x14ac:dyDescent="0.3">
      <c r="A402" s="21"/>
      <c r="B402" s="36"/>
      <c r="C402" s="22"/>
      <c r="D402" s="22"/>
      <c r="E402" s="22"/>
      <c r="F402" s="22"/>
      <c r="G402" s="22"/>
      <c r="H402" s="22"/>
      <c r="I402" s="22"/>
      <c r="J402" s="22"/>
      <c r="K402" s="22"/>
      <c r="L402" s="22"/>
      <c r="M402" s="22"/>
      <c r="N402" s="20"/>
    </row>
    <row r="403" spans="1:14" ht="25" customHeight="1" x14ac:dyDescent="0.3">
      <c r="A403" s="21"/>
      <c r="B403" s="41" t="str">
        <f>IF(C129="","D.  Interest in my potential wellness campaign",CONCATENATE("D.  ",C129,"'s interest in my potential wellness campaign"))</f>
        <v>D.  Interest in my potential wellness campaign</v>
      </c>
      <c r="C403" s="39"/>
      <c r="D403" s="39"/>
      <c r="E403" s="39"/>
      <c r="F403" s="39"/>
      <c r="G403" s="39"/>
      <c r="H403" s="39"/>
      <c r="I403" s="39"/>
      <c r="J403" s="39"/>
      <c r="K403" s="39"/>
      <c r="L403" s="39"/>
      <c r="M403" s="52" t="str">
        <f>IF(OR(C406="",I406="",L406=""),"",L129)</f>
        <v/>
      </c>
      <c r="N403" s="20"/>
    </row>
    <row r="404" spans="1:14" ht="20" customHeight="1" x14ac:dyDescent="0.3">
      <c r="A404" s="21"/>
      <c r="B404" s="36"/>
      <c r="C404" s="39"/>
      <c r="D404" s="39"/>
      <c r="E404" s="53" t="s">
        <v>99</v>
      </c>
      <c r="F404" s="110" t="str">
        <f>IF(F380="","",F380)</f>
        <v/>
      </c>
      <c r="G404" s="111"/>
      <c r="H404" s="111"/>
      <c r="I404" s="111"/>
      <c r="J404" s="111"/>
      <c r="K404" s="111"/>
      <c r="L404" s="111"/>
      <c r="M404" s="112"/>
      <c r="N404" s="20"/>
    </row>
    <row r="405" spans="1:14" ht="20" customHeight="1" x14ac:dyDescent="0.3">
      <c r="A405" s="21"/>
      <c r="B405" s="36"/>
      <c r="C405" s="24" t="s">
        <v>25</v>
      </c>
      <c r="D405" s="24"/>
      <c r="E405" s="42" t="s">
        <v>28</v>
      </c>
      <c r="F405" s="34" t="s">
        <v>27</v>
      </c>
      <c r="G405" s="34"/>
      <c r="H405" s="34" t="s">
        <v>33</v>
      </c>
      <c r="I405" s="24" t="s">
        <v>26</v>
      </c>
      <c r="J405" s="24"/>
      <c r="K405" s="24"/>
      <c r="L405" s="113" t="s">
        <v>32</v>
      </c>
      <c r="M405" s="113"/>
      <c r="N405" s="20"/>
    </row>
    <row r="406" spans="1:14" ht="20" customHeight="1" x14ac:dyDescent="0.3">
      <c r="A406" s="21"/>
      <c r="B406" s="36"/>
      <c r="C406" s="114"/>
      <c r="D406" s="115"/>
      <c r="E406" s="33"/>
      <c r="F406" s="114"/>
      <c r="G406" s="115"/>
      <c r="H406" s="33"/>
      <c r="I406" s="114"/>
      <c r="J406" s="115"/>
      <c r="K406" s="43"/>
      <c r="L406" s="116"/>
      <c r="M406" s="117"/>
      <c r="N406" s="20"/>
    </row>
    <row r="407" spans="1:14" ht="20" customHeight="1" x14ac:dyDescent="0.3">
      <c r="A407" s="21"/>
      <c r="B407" s="36"/>
      <c r="C407" s="39"/>
      <c r="D407" s="39"/>
      <c r="E407" s="39"/>
      <c r="F407" s="39"/>
      <c r="G407" s="39"/>
      <c r="H407" s="39"/>
      <c r="I407" s="39"/>
      <c r="J407" s="39"/>
      <c r="K407" s="39"/>
      <c r="L407" s="39"/>
      <c r="M407" s="39"/>
      <c r="N407" s="20"/>
    </row>
    <row r="408" spans="1:14" ht="30" customHeight="1" x14ac:dyDescent="0.3">
      <c r="A408" s="47"/>
      <c r="B408" s="69">
        <v>12</v>
      </c>
      <c r="C408" s="60" t="str">
        <f>IF(C130="","Invitee 12",CONCATENATE(C130," ",F130))</f>
        <v>Invitee 12</v>
      </c>
      <c r="D408" s="60"/>
      <c r="E408" s="49"/>
      <c r="F408" s="50"/>
      <c r="G408" s="50"/>
      <c r="H408" s="50"/>
      <c r="I408" s="48"/>
      <c r="J408" s="48"/>
      <c r="K408" s="48"/>
      <c r="L408" s="48"/>
      <c r="M408" s="50"/>
      <c r="N408" s="51"/>
    </row>
    <row r="409" spans="1:14" ht="20" customHeight="1" x14ac:dyDescent="0.3">
      <c r="A409" s="21"/>
      <c r="B409" s="24"/>
      <c r="C409" s="61" t="s">
        <v>107</v>
      </c>
      <c r="D409" s="61"/>
      <c r="E409" s="62"/>
      <c r="F409" s="89" t="s">
        <v>108</v>
      </c>
      <c r="G409" s="61"/>
      <c r="H409" s="61"/>
      <c r="I409" s="89" t="s">
        <v>109</v>
      </c>
      <c r="J409" s="89"/>
      <c r="K409" s="89"/>
      <c r="L409" s="61" t="s">
        <v>110</v>
      </c>
      <c r="M409" s="61"/>
      <c r="N409" s="20"/>
    </row>
    <row r="410" spans="1:14" ht="20" customHeight="1" x14ac:dyDescent="0.3">
      <c r="A410" s="21"/>
      <c r="B410" s="24"/>
      <c r="C410" s="102"/>
      <c r="D410" s="103"/>
      <c r="E410" s="104"/>
      <c r="F410" s="105"/>
      <c r="G410" s="106"/>
      <c r="H410" s="107"/>
      <c r="I410" s="108"/>
      <c r="J410" s="109"/>
      <c r="K410" s="109"/>
      <c r="L410" s="102"/>
      <c r="M410" s="104"/>
      <c r="N410" s="20"/>
    </row>
    <row r="411" spans="1:14" ht="20" customHeight="1" x14ac:dyDescent="0.3">
      <c r="A411" s="21"/>
      <c r="B411" s="41" t="str">
        <f>IF(C130="","A.  Inviting contact to express their need",CONCATENATE("A.  Inviting ",C130," to express their need"))</f>
        <v>A.  Inviting contact to express their need</v>
      </c>
      <c r="C411" s="36"/>
      <c r="D411" s="36"/>
      <c r="E411" s="36"/>
      <c r="F411" s="36"/>
      <c r="G411" s="36"/>
      <c r="H411" s="36"/>
      <c r="I411" s="40"/>
      <c r="J411" s="36"/>
      <c r="K411" s="36"/>
      <c r="L411" s="36"/>
      <c r="M411" s="46" t="str">
        <f>I130</f>
        <v/>
      </c>
      <c r="N411" s="20"/>
    </row>
    <row r="412" spans="1:14" ht="20" customHeight="1" x14ac:dyDescent="0.3">
      <c r="A412" s="21"/>
      <c r="B412" s="41"/>
      <c r="C412" s="24" t="s">
        <v>25</v>
      </c>
      <c r="D412" s="24"/>
      <c r="E412" s="42" t="s">
        <v>28</v>
      </c>
      <c r="F412" s="34" t="s">
        <v>27</v>
      </c>
      <c r="G412" s="34"/>
      <c r="H412" s="34" t="s">
        <v>33</v>
      </c>
      <c r="I412" s="24" t="s">
        <v>26</v>
      </c>
      <c r="J412" s="24"/>
      <c r="K412" s="24"/>
      <c r="L412" s="138" t="s">
        <v>32</v>
      </c>
      <c r="M412" s="138"/>
      <c r="N412" s="20"/>
    </row>
    <row r="413" spans="1:14" ht="20" customHeight="1" x14ac:dyDescent="0.3">
      <c r="A413" s="21"/>
      <c r="B413" s="23"/>
      <c r="C413" s="114"/>
      <c r="D413" s="115"/>
      <c r="E413" s="33"/>
      <c r="F413" s="114"/>
      <c r="G413" s="115"/>
      <c r="H413" s="33"/>
      <c r="I413" s="114"/>
      <c r="J413" s="115"/>
      <c r="K413" s="43"/>
      <c r="L413" s="116"/>
      <c r="M413" s="117"/>
      <c r="N413" s="20"/>
    </row>
    <row r="414" spans="1:14" ht="60" customHeight="1" x14ac:dyDescent="0.3">
      <c r="A414" s="21"/>
      <c r="B414" s="36"/>
      <c r="C414" s="118" t="str">
        <f>IF(C130="", "Their expressed need:",CONCATENATE(C130,"'s expressed need:"))</f>
        <v>Their expressed need:</v>
      </c>
      <c r="D414" s="119"/>
      <c r="E414" s="120"/>
      <c r="F414" s="121"/>
      <c r="G414" s="121"/>
      <c r="H414" s="121"/>
      <c r="I414" s="121"/>
      <c r="J414" s="121"/>
      <c r="K414" s="121"/>
      <c r="L414" s="121"/>
      <c r="M414" s="122"/>
      <c r="N414" s="20"/>
    </row>
    <row r="415" spans="1:14" ht="20" customHeight="1" x14ac:dyDescent="0.3">
      <c r="A415" s="21"/>
      <c r="B415" s="36"/>
      <c r="C415" s="25"/>
      <c r="D415" s="45" t="s">
        <v>76</v>
      </c>
      <c r="E415" s="97"/>
      <c r="F415" s="98"/>
      <c r="G415" s="98"/>
      <c r="H415" s="99"/>
      <c r="I415" s="25"/>
      <c r="J415" s="44" t="s">
        <v>75</v>
      </c>
      <c r="K415" s="97"/>
      <c r="L415" s="98"/>
      <c r="M415" s="99"/>
      <c r="N415" s="20"/>
    </row>
    <row r="416" spans="1:14" ht="25" customHeight="1" x14ac:dyDescent="0.3">
      <c r="A416" s="21"/>
      <c r="B416" s="41" t="str">
        <f>IF(C130="","B.  Honoring invitee's expressed need",CONCATENATE("B.  Honoring ",C130,"'s expressed need"))</f>
        <v>B.  Honoring invitee's expressed need</v>
      </c>
      <c r="C416" s="36"/>
      <c r="D416" s="36"/>
      <c r="E416" s="36"/>
      <c r="F416" s="36"/>
      <c r="G416" s="36"/>
      <c r="H416" s="36"/>
      <c r="I416" s="40"/>
      <c r="J416" s="36"/>
      <c r="K416" s="36"/>
      <c r="L416" s="36"/>
      <c r="M416" s="46" t="str">
        <f>J130</f>
        <v/>
      </c>
      <c r="N416" s="20"/>
    </row>
    <row r="417" spans="1:14" ht="45" customHeight="1" x14ac:dyDescent="0.3">
      <c r="A417" s="21"/>
      <c r="B417" s="36"/>
      <c r="C417" s="100" t="str">
        <f>IF(C130="","Honoring invitee's expressed need",CONCATENATE("Honoring ",C130,"'s expressed need"))</f>
        <v>Honoring invitee's expressed need</v>
      </c>
      <c r="D417" s="100"/>
      <c r="E417" s="101"/>
      <c r="F417" s="125"/>
      <c r="G417" s="126"/>
      <c r="H417" s="126"/>
      <c r="I417" s="126"/>
      <c r="J417" s="126"/>
      <c r="K417" s="126"/>
      <c r="L417" s="126"/>
      <c r="M417" s="127"/>
      <c r="N417" s="20"/>
    </row>
    <row r="418" spans="1:14" ht="45" customHeight="1" x14ac:dyDescent="0.3">
      <c r="A418" s="21"/>
      <c r="B418" s="36"/>
      <c r="C418" s="136" t="str">
        <f>IF(C130="","Invitee's feedback to my efforts",CONCATENATE(C130,"'s feedback to my efforts"))</f>
        <v>Invitee's feedback to my efforts</v>
      </c>
      <c r="D418" s="136"/>
      <c r="E418" s="137"/>
      <c r="F418" s="125"/>
      <c r="G418" s="126"/>
      <c r="H418" s="126"/>
      <c r="I418" s="126"/>
      <c r="J418" s="126"/>
      <c r="K418" s="126"/>
      <c r="L418" s="126"/>
      <c r="M418" s="127"/>
      <c r="N418" s="20"/>
    </row>
    <row r="419" spans="1:14" ht="20" customHeight="1" x14ac:dyDescent="0.3">
      <c r="A419" s="21"/>
      <c r="B419" s="36"/>
      <c r="C419" s="128" t="str">
        <f>IF(C130="","Their satisfaction level ",CONCATENATE(C130,"'s satisfaction level "))</f>
        <v xml:space="preserve">Their satisfaction level </v>
      </c>
      <c r="D419" s="128"/>
      <c r="E419" s="128"/>
      <c r="F419" s="129"/>
      <c r="G419" s="130"/>
      <c r="H419" s="131"/>
      <c r="I419" s="132"/>
      <c r="J419" s="133" t="str">
        <f>IF(C130="","Their emotional response ",CONCATENATE(C130,"'s emotional response "))</f>
        <v xml:space="preserve">Their emotional response </v>
      </c>
      <c r="K419" s="134"/>
      <c r="L419" s="135"/>
      <c r="M419" s="43"/>
      <c r="N419" s="20"/>
    </row>
    <row r="420" spans="1:14" ht="20" customHeight="1" x14ac:dyDescent="0.3">
      <c r="A420" s="21"/>
      <c r="B420" s="36"/>
      <c r="C420" s="39"/>
      <c r="D420" s="39"/>
      <c r="E420" s="39"/>
      <c r="F420" s="39"/>
      <c r="G420" s="39"/>
      <c r="H420" s="39"/>
      <c r="I420" s="39"/>
      <c r="J420" s="39"/>
      <c r="K420" s="39"/>
      <c r="L420" s="39"/>
      <c r="M420" s="39"/>
      <c r="N420" s="20"/>
    </row>
    <row r="421" spans="1:14" ht="25" customHeight="1" x14ac:dyDescent="0.3">
      <c r="A421" s="21"/>
      <c r="B421" s="41" t="str">
        <f>IF(C130="","C.  My expressed need to ask this invitee",CONCATENATE("C.  My expressed need to ask ",C130))</f>
        <v>C.  My expressed need to ask this invitee</v>
      </c>
      <c r="C421" s="38"/>
      <c r="D421" s="38"/>
      <c r="E421" s="38"/>
      <c r="F421" s="37"/>
      <c r="G421" s="37"/>
      <c r="H421" s="37"/>
      <c r="I421" s="37"/>
      <c r="J421" s="37"/>
      <c r="K421" s="37"/>
      <c r="L421" s="37"/>
      <c r="M421" s="52" t="str">
        <f>IF(OR(G425="",M425=""),"",K130)</f>
        <v/>
      </c>
      <c r="N421" s="20"/>
    </row>
    <row r="422" spans="1:14" ht="45" customHeight="1" x14ac:dyDescent="0.3">
      <c r="A422" s="21"/>
      <c r="B422" s="55" t="s">
        <v>90</v>
      </c>
      <c r="C422" s="123" t="str">
        <f>IF(C130="","Affirming this invitee",CONCATENATE("Affirming ",C130))</f>
        <v>Affirming this invitee</v>
      </c>
      <c r="D422" s="123"/>
      <c r="E422" s="124"/>
      <c r="F422" s="125" t="s">
        <v>92</v>
      </c>
      <c r="G422" s="126"/>
      <c r="H422" s="126"/>
      <c r="I422" s="126"/>
      <c r="J422" s="126"/>
      <c r="K422" s="126"/>
      <c r="L422" s="126"/>
      <c r="M422" s="127"/>
      <c r="N422" s="20"/>
    </row>
    <row r="423" spans="1:14" ht="45" customHeight="1" x14ac:dyDescent="0.3">
      <c r="A423" s="21"/>
      <c r="B423" s="56" t="s">
        <v>91</v>
      </c>
      <c r="C423" s="123" t="str">
        <f>IF(C130="","My need this invitee could respect",CONCATENATE("My need ",C130," could respect"))</f>
        <v>My need this invitee could respect</v>
      </c>
      <c r="D423" s="123"/>
      <c r="E423" s="124"/>
      <c r="F423" s="125" t="s">
        <v>158</v>
      </c>
      <c r="G423" s="126"/>
      <c r="H423" s="126"/>
      <c r="I423" s="126"/>
      <c r="J423" s="126"/>
      <c r="K423" s="126"/>
      <c r="L423" s="126"/>
      <c r="M423" s="127"/>
      <c r="N423" s="20"/>
    </row>
    <row r="424" spans="1:14" ht="45" customHeight="1" x14ac:dyDescent="0.3">
      <c r="A424" s="21"/>
      <c r="B424" s="55" t="s">
        <v>90</v>
      </c>
      <c r="C424" s="123" t="str">
        <f>IF(C130="","Mutuality with this invitee",CONCATENATE("Mutuality with ",C130))</f>
        <v>Mutuality with this invitee</v>
      </c>
      <c r="D424" s="123"/>
      <c r="E424" s="124"/>
      <c r="F424" s="125" t="s">
        <v>93</v>
      </c>
      <c r="G424" s="126"/>
      <c r="H424" s="126"/>
      <c r="I424" s="126"/>
      <c r="J424" s="126"/>
      <c r="K424" s="126"/>
      <c r="L424" s="126"/>
      <c r="M424" s="127"/>
      <c r="N424" s="20"/>
    </row>
    <row r="425" spans="1:14" ht="20" customHeight="1" x14ac:dyDescent="0.3">
      <c r="A425" s="21"/>
      <c r="B425" s="36"/>
      <c r="C425" s="128" t="str">
        <f>IF(C130="","Their receptive level ",CONCATENATE(C130,"'s receptive level "))</f>
        <v xml:space="preserve">Their receptive level </v>
      </c>
      <c r="D425" s="128"/>
      <c r="E425" s="128"/>
      <c r="F425" s="129"/>
      <c r="G425" s="130"/>
      <c r="H425" s="131"/>
      <c r="I425" s="132"/>
      <c r="J425" s="133" t="str">
        <f>IF(C130="","Their responsiveness ",CONCATENATE(C130,"'s responsiveness "))</f>
        <v xml:space="preserve">Their responsiveness </v>
      </c>
      <c r="K425" s="134"/>
      <c r="L425" s="135"/>
      <c r="M425" s="54"/>
      <c r="N425" s="20"/>
    </row>
    <row r="426" spans="1:14" ht="20" customHeight="1" x14ac:dyDescent="0.3">
      <c r="A426" s="21"/>
      <c r="B426" s="36"/>
      <c r="C426" s="22"/>
      <c r="D426" s="22"/>
      <c r="E426" s="22"/>
      <c r="F426" s="22"/>
      <c r="G426" s="22"/>
      <c r="H426" s="22"/>
      <c r="I426" s="22"/>
      <c r="J426" s="22"/>
      <c r="K426" s="22"/>
      <c r="L426" s="22"/>
      <c r="M426" s="22"/>
      <c r="N426" s="20"/>
    </row>
    <row r="427" spans="1:14" ht="25" customHeight="1" x14ac:dyDescent="0.3">
      <c r="A427" s="21"/>
      <c r="B427" s="41" t="str">
        <f>IF(C130="","D.  Interest in my potential wellness campaign",CONCATENATE("D.  ",C130,"'s interest in my potential wellness campaign"))</f>
        <v>D.  Interest in my potential wellness campaign</v>
      </c>
      <c r="C427" s="39"/>
      <c r="D427" s="39"/>
      <c r="E427" s="39"/>
      <c r="F427" s="39"/>
      <c r="G427" s="39"/>
      <c r="H427" s="39"/>
      <c r="I427" s="39"/>
      <c r="J427" s="39"/>
      <c r="K427" s="39"/>
      <c r="L427" s="39"/>
      <c r="M427" s="52" t="str">
        <f>IF(OR(C430="",I430="",L430=""),"",L130)</f>
        <v/>
      </c>
      <c r="N427" s="20"/>
    </row>
    <row r="428" spans="1:14" ht="20" customHeight="1" x14ac:dyDescent="0.3">
      <c r="A428" s="21"/>
      <c r="B428" s="36"/>
      <c r="C428" s="39"/>
      <c r="D428" s="39"/>
      <c r="E428" s="53" t="s">
        <v>99</v>
      </c>
      <c r="F428" s="110" t="str">
        <f>IF(F404="","",F404)</f>
        <v/>
      </c>
      <c r="G428" s="111"/>
      <c r="H428" s="111"/>
      <c r="I428" s="111"/>
      <c r="J428" s="111"/>
      <c r="K428" s="111"/>
      <c r="L428" s="111"/>
      <c r="M428" s="112"/>
      <c r="N428" s="20"/>
    </row>
    <row r="429" spans="1:14" ht="20" customHeight="1" x14ac:dyDescent="0.3">
      <c r="A429" s="21"/>
      <c r="B429" s="36"/>
      <c r="C429" s="24" t="s">
        <v>25</v>
      </c>
      <c r="D429" s="24"/>
      <c r="E429" s="42" t="s">
        <v>28</v>
      </c>
      <c r="F429" s="34" t="s">
        <v>27</v>
      </c>
      <c r="G429" s="34"/>
      <c r="H429" s="34" t="s">
        <v>33</v>
      </c>
      <c r="I429" s="24" t="s">
        <v>26</v>
      </c>
      <c r="J429" s="24"/>
      <c r="K429" s="24"/>
      <c r="L429" s="113" t="s">
        <v>32</v>
      </c>
      <c r="M429" s="113"/>
      <c r="N429" s="20"/>
    </row>
    <row r="430" spans="1:14" ht="20" customHeight="1" x14ac:dyDescent="0.3">
      <c r="A430" s="21"/>
      <c r="B430" s="36"/>
      <c r="C430" s="114"/>
      <c r="D430" s="115"/>
      <c r="E430" s="33"/>
      <c r="F430" s="114"/>
      <c r="G430" s="115"/>
      <c r="H430" s="33"/>
      <c r="I430" s="114"/>
      <c r="J430" s="115"/>
      <c r="K430" s="43"/>
      <c r="L430" s="116"/>
      <c r="M430" s="117"/>
      <c r="N430" s="20"/>
    </row>
    <row r="431" spans="1:14" ht="20" customHeight="1" x14ac:dyDescent="0.3">
      <c r="A431" s="21"/>
      <c r="B431" s="36"/>
      <c r="C431" s="39"/>
      <c r="D431" s="39"/>
      <c r="E431" s="39"/>
      <c r="F431" s="39"/>
      <c r="G431" s="39"/>
      <c r="H431" s="39"/>
      <c r="I431" s="39"/>
      <c r="J431" s="39"/>
      <c r="K431" s="39"/>
      <c r="L431" s="39"/>
      <c r="M431" s="39"/>
      <c r="N431" s="20"/>
    </row>
    <row r="432" spans="1:14" ht="30" customHeight="1" x14ac:dyDescent="0.3">
      <c r="A432" s="47"/>
      <c r="B432" s="69">
        <v>13</v>
      </c>
      <c r="C432" s="60" t="str">
        <f>IF(C131="","Invitee 13",CONCATENATE(C131," ",F131))</f>
        <v>Invitee 13</v>
      </c>
      <c r="D432" s="60"/>
      <c r="E432" s="49"/>
      <c r="F432" s="50"/>
      <c r="G432" s="50"/>
      <c r="H432" s="50"/>
      <c r="I432" s="48"/>
      <c r="J432" s="48"/>
      <c r="K432" s="48"/>
      <c r="L432" s="48"/>
      <c r="M432" s="50"/>
      <c r="N432" s="51"/>
    </row>
    <row r="433" spans="1:14" ht="20" customHeight="1" x14ac:dyDescent="0.3">
      <c r="A433" s="21"/>
      <c r="B433" s="24"/>
      <c r="C433" s="61" t="s">
        <v>107</v>
      </c>
      <c r="D433" s="61"/>
      <c r="E433" s="62"/>
      <c r="F433" s="89" t="s">
        <v>108</v>
      </c>
      <c r="G433" s="61"/>
      <c r="H433" s="61"/>
      <c r="I433" s="89" t="s">
        <v>109</v>
      </c>
      <c r="J433" s="89"/>
      <c r="K433" s="89"/>
      <c r="L433" s="61" t="s">
        <v>110</v>
      </c>
      <c r="M433" s="61"/>
      <c r="N433" s="20"/>
    </row>
    <row r="434" spans="1:14" ht="20" customHeight="1" x14ac:dyDescent="0.3">
      <c r="A434" s="21"/>
      <c r="B434" s="24"/>
      <c r="C434" s="102"/>
      <c r="D434" s="103"/>
      <c r="E434" s="104"/>
      <c r="F434" s="105"/>
      <c r="G434" s="106"/>
      <c r="H434" s="107"/>
      <c r="I434" s="108"/>
      <c r="J434" s="109"/>
      <c r="K434" s="109"/>
      <c r="L434" s="102"/>
      <c r="M434" s="104"/>
      <c r="N434" s="20"/>
    </row>
    <row r="435" spans="1:14" ht="20" customHeight="1" x14ac:dyDescent="0.3">
      <c r="A435" s="21"/>
      <c r="B435" s="41" t="str">
        <f>IF(C131="","A.  Inviting contact to express their need",CONCATENATE("A.  Inviting ",C131," to express their need"))</f>
        <v>A.  Inviting contact to express their need</v>
      </c>
      <c r="C435" s="36"/>
      <c r="D435" s="36"/>
      <c r="E435" s="36"/>
      <c r="F435" s="36"/>
      <c r="G435" s="36"/>
      <c r="H435" s="36"/>
      <c r="I435" s="40"/>
      <c r="J435" s="36"/>
      <c r="K435" s="36"/>
      <c r="L435" s="36"/>
      <c r="M435" s="46" t="str">
        <f>I131</f>
        <v/>
      </c>
      <c r="N435" s="20"/>
    </row>
    <row r="436" spans="1:14" ht="20" customHeight="1" x14ac:dyDescent="0.3">
      <c r="A436" s="21"/>
      <c r="B436" s="41"/>
      <c r="C436" s="24" t="s">
        <v>25</v>
      </c>
      <c r="D436" s="24"/>
      <c r="E436" s="42" t="s">
        <v>28</v>
      </c>
      <c r="F436" s="34" t="s">
        <v>27</v>
      </c>
      <c r="G436" s="34"/>
      <c r="H436" s="34" t="s">
        <v>33</v>
      </c>
      <c r="I436" s="24" t="s">
        <v>26</v>
      </c>
      <c r="J436" s="24"/>
      <c r="K436" s="24"/>
      <c r="L436" s="138" t="s">
        <v>32</v>
      </c>
      <c r="M436" s="138"/>
      <c r="N436" s="20"/>
    </row>
    <row r="437" spans="1:14" ht="20" customHeight="1" x14ac:dyDescent="0.3">
      <c r="A437" s="21"/>
      <c r="B437" s="23"/>
      <c r="C437" s="114"/>
      <c r="D437" s="115"/>
      <c r="E437" s="33"/>
      <c r="F437" s="114"/>
      <c r="G437" s="115"/>
      <c r="H437" s="33"/>
      <c r="I437" s="114"/>
      <c r="J437" s="115"/>
      <c r="K437" s="43"/>
      <c r="L437" s="116"/>
      <c r="M437" s="117"/>
      <c r="N437" s="20"/>
    </row>
    <row r="438" spans="1:14" ht="60" customHeight="1" x14ac:dyDescent="0.3">
      <c r="A438" s="21"/>
      <c r="B438" s="36"/>
      <c r="C438" s="118" t="str">
        <f>IF(C131="", "Their expressed need:",CONCATENATE(C131,"'s expressed need:"))</f>
        <v>Their expressed need:</v>
      </c>
      <c r="D438" s="119"/>
      <c r="E438" s="120"/>
      <c r="F438" s="121"/>
      <c r="G438" s="121"/>
      <c r="H438" s="121"/>
      <c r="I438" s="121"/>
      <c r="J438" s="121"/>
      <c r="K438" s="121"/>
      <c r="L438" s="121"/>
      <c r="M438" s="122"/>
      <c r="N438" s="20"/>
    </row>
    <row r="439" spans="1:14" ht="20" customHeight="1" x14ac:dyDescent="0.3">
      <c r="A439" s="21"/>
      <c r="B439" s="36"/>
      <c r="C439" s="25"/>
      <c r="D439" s="45" t="s">
        <v>76</v>
      </c>
      <c r="E439" s="97"/>
      <c r="F439" s="98"/>
      <c r="G439" s="98"/>
      <c r="H439" s="99"/>
      <c r="I439" s="25"/>
      <c r="J439" s="44" t="s">
        <v>75</v>
      </c>
      <c r="K439" s="97"/>
      <c r="L439" s="98"/>
      <c r="M439" s="99"/>
      <c r="N439" s="20"/>
    </row>
    <row r="440" spans="1:14" ht="25" customHeight="1" x14ac:dyDescent="0.3">
      <c r="A440" s="21"/>
      <c r="B440" s="41" t="str">
        <f>IF(C131="","B.  Honoring invitee's expressed need",CONCATENATE("B.  Honoring ",C131,"'s expressed need"))</f>
        <v>B.  Honoring invitee's expressed need</v>
      </c>
      <c r="C440" s="36"/>
      <c r="D440" s="36"/>
      <c r="E440" s="36"/>
      <c r="F440" s="36"/>
      <c r="G440" s="36"/>
      <c r="H440" s="36"/>
      <c r="I440" s="40"/>
      <c r="J440" s="36"/>
      <c r="K440" s="36"/>
      <c r="L440" s="36"/>
      <c r="M440" s="46" t="str">
        <f>J131</f>
        <v/>
      </c>
      <c r="N440" s="20"/>
    </row>
    <row r="441" spans="1:14" ht="45" customHeight="1" x14ac:dyDescent="0.3">
      <c r="A441" s="21"/>
      <c r="B441" s="36"/>
      <c r="C441" s="100" t="str">
        <f>IF(C131="","Honoring invitee's expressed need",CONCATENATE("Honoring ",C131,"'s expressed need"))</f>
        <v>Honoring invitee's expressed need</v>
      </c>
      <c r="D441" s="100"/>
      <c r="E441" s="101"/>
      <c r="F441" s="125"/>
      <c r="G441" s="126"/>
      <c r="H441" s="126"/>
      <c r="I441" s="126"/>
      <c r="J441" s="126"/>
      <c r="K441" s="126"/>
      <c r="L441" s="126"/>
      <c r="M441" s="127"/>
      <c r="N441" s="20"/>
    </row>
    <row r="442" spans="1:14" ht="45" customHeight="1" x14ac:dyDescent="0.3">
      <c r="A442" s="21"/>
      <c r="B442" s="36"/>
      <c r="C442" s="136" t="str">
        <f>IF(C131="","Invitee's feedback to my efforts",CONCATENATE(C131,"'s feedback to my efforts"))</f>
        <v>Invitee's feedback to my efforts</v>
      </c>
      <c r="D442" s="136"/>
      <c r="E442" s="137"/>
      <c r="F442" s="125"/>
      <c r="G442" s="126"/>
      <c r="H442" s="126"/>
      <c r="I442" s="126"/>
      <c r="J442" s="126"/>
      <c r="K442" s="126"/>
      <c r="L442" s="126"/>
      <c r="M442" s="127"/>
      <c r="N442" s="20"/>
    </row>
    <row r="443" spans="1:14" ht="20" customHeight="1" x14ac:dyDescent="0.3">
      <c r="A443" s="21"/>
      <c r="B443" s="36"/>
      <c r="C443" s="128" t="str">
        <f>IF(C131="","Their satisfaction level ",CONCATENATE(C131,"'s satisfaction level "))</f>
        <v xml:space="preserve">Their satisfaction level </v>
      </c>
      <c r="D443" s="128"/>
      <c r="E443" s="128"/>
      <c r="F443" s="129"/>
      <c r="G443" s="130"/>
      <c r="H443" s="131"/>
      <c r="I443" s="132"/>
      <c r="J443" s="133" t="str">
        <f>IF(C131="","Their emotional response ",CONCATENATE(C131,"'s emotional response "))</f>
        <v xml:space="preserve">Their emotional response </v>
      </c>
      <c r="K443" s="134"/>
      <c r="L443" s="135"/>
      <c r="M443" s="43"/>
      <c r="N443" s="20"/>
    </row>
    <row r="444" spans="1:14" ht="20" customHeight="1" x14ac:dyDescent="0.3">
      <c r="A444" s="21"/>
      <c r="B444" s="36"/>
      <c r="C444" s="39"/>
      <c r="D444" s="39"/>
      <c r="E444" s="39"/>
      <c r="F444" s="39"/>
      <c r="G444" s="39"/>
      <c r="H444" s="39"/>
      <c r="I444" s="39"/>
      <c r="J444" s="39"/>
      <c r="K444" s="39"/>
      <c r="L444" s="39"/>
      <c r="M444" s="39"/>
      <c r="N444" s="20"/>
    </row>
    <row r="445" spans="1:14" ht="25" customHeight="1" x14ac:dyDescent="0.3">
      <c r="A445" s="21"/>
      <c r="B445" s="41" t="str">
        <f>IF(C131="","C.  My expressed need to ask this invitee",CONCATENATE("C.  My expressed need to ask ",C131))</f>
        <v>C.  My expressed need to ask this invitee</v>
      </c>
      <c r="C445" s="38"/>
      <c r="D445" s="38"/>
      <c r="E445" s="38"/>
      <c r="F445" s="37"/>
      <c r="G445" s="37"/>
      <c r="H445" s="37"/>
      <c r="I445" s="37"/>
      <c r="J445" s="37"/>
      <c r="K445" s="37"/>
      <c r="L445" s="37"/>
      <c r="M445" s="52" t="str">
        <f>IF(OR(G449="",M449=""),"",K131)</f>
        <v/>
      </c>
      <c r="N445" s="20"/>
    </row>
    <row r="446" spans="1:14" ht="45" customHeight="1" x14ac:dyDescent="0.3">
      <c r="A446" s="21"/>
      <c r="B446" s="55" t="s">
        <v>90</v>
      </c>
      <c r="C446" s="123" t="str">
        <f>IF(C131="","Affirming this invitee",CONCATENATE("Affirming ",C131))</f>
        <v>Affirming this invitee</v>
      </c>
      <c r="D446" s="123"/>
      <c r="E446" s="124"/>
      <c r="F446" s="125" t="s">
        <v>92</v>
      </c>
      <c r="G446" s="126"/>
      <c r="H446" s="126"/>
      <c r="I446" s="126"/>
      <c r="J446" s="126"/>
      <c r="K446" s="126"/>
      <c r="L446" s="126"/>
      <c r="M446" s="127"/>
      <c r="N446" s="20"/>
    </row>
    <row r="447" spans="1:14" ht="45" customHeight="1" x14ac:dyDescent="0.3">
      <c r="A447" s="21"/>
      <c r="B447" s="56" t="s">
        <v>91</v>
      </c>
      <c r="C447" s="123" t="str">
        <f>IF(C131="","My need this invitee could respect",CONCATENATE("My need ",C131," could respect"))</f>
        <v>My need this invitee could respect</v>
      </c>
      <c r="D447" s="123"/>
      <c r="E447" s="124"/>
      <c r="F447" s="125" t="s">
        <v>158</v>
      </c>
      <c r="G447" s="126"/>
      <c r="H447" s="126"/>
      <c r="I447" s="126"/>
      <c r="J447" s="126"/>
      <c r="K447" s="126"/>
      <c r="L447" s="126"/>
      <c r="M447" s="127"/>
      <c r="N447" s="20"/>
    </row>
    <row r="448" spans="1:14" ht="45" customHeight="1" x14ac:dyDescent="0.3">
      <c r="A448" s="21"/>
      <c r="B448" s="55" t="s">
        <v>90</v>
      </c>
      <c r="C448" s="123" t="str">
        <f>IF(C131="","Mutuality with this invitee",CONCATENATE("Mutuality with ",C131))</f>
        <v>Mutuality with this invitee</v>
      </c>
      <c r="D448" s="123"/>
      <c r="E448" s="124"/>
      <c r="F448" s="125" t="s">
        <v>93</v>
      </c>
      <c r="G448" s="126"/>
      <c r="H448" s="126"/>
      <c r="I448" s="126"/>
      <c r="J448" s="126"/>
      <c r="K448" s="126"/>
      <c r="L448" s="126"/>
      <c r="M448" s="127"/>
      <c r="N448" s="20"/>
    </row>
    <row r="449" spans="1:14" ht="20" customHeight="1" x14ac:dyDescent="0.3">
      <c r="A449" s="21"/>
      <c r="B449" s="36"/>
      <c r="C449" s="128" t="str">
        <f>IF(C131="","Their receptive level ",CONCATENATE(C131,"'s receptive level "))</f>
        <v xml:space="preserve">Their receptive level </v>
      </c>
      <c r="D449" s="128"/>
      <c r="E449" s="128"/>
      <c r="F449" s="129"/>
      <c r="G449" s="130"/>
      <c r="H449" s="131"/>
      <c r="I449" s="132"/>
      <c r="J449" s="133" t="str">
        <f>IF(C131="","Their responsiveness ",CONCATENATE(C131,"'s responsiveness "))</f>
        <v xml:space="preserve">Their responsiveness </v>
      </c>
      <c r="K449" s="134"/>
      <c r="L449" s="135"/>
      <c r="M449" s="54"/>
      <c r="N449" s="20"/>
    </row>
    <row r="450" spans="1:14" ht="20" customHeight="1" x14ac:dyDescent="0.3">
      <c r="A450" s="21"/>
      <c r="B450" s="36"/>
      <c r="C450" s="22"/>
      <c r="D450" s="22"/>
      <c r="E450" s="22"/>
      <c r="F450" s="22"/>
      <c r="G450" s="22"/>
      <c r="H450" s="22"/>
      <c r="I450" s="22"/>
      <c r="J450" s="22"/>
      <c r="K450" s="22"/>
      <c r="L450" s="22"/>
      <c r="M450" s="22"/>
      <c r="N450" s="20"/>
    </row>
    <row r="451" spans="1:14" ht="25" customHeight="1" x14ac:dyDescent="0.3">
      <c r="A451" s="21"/>
      <c r="B451" s="41" t="str">
        <f>IF(C131="","D.  Interest in my potential wellness campaign",CONCATENATE("D.  ",C131,"'s interest in my potential wellness campaign"))</f>
        <v>D.  Interest in my potential wellness campaign</v>
      </c>
      <c r="C451" s="39"/>
      <c r="D451" s="39"/>
      <c r="E451" s="39"/>
      <c r="F451" s="39"/>
      <c r="G451" s="39"/>
      <c r="H451" s="39"/>
      <c r="I451" s="39"/>
      <c r="J451" s="39"/>
      <c r="K451" s="39"/>
      <c r="L451" s="39"/>
      <c r="M451" s="52" t="str">
        <f>IF(OR(C454="",I454="",L454=""),"",L131)</f>
        <v/>
      </c>
      <c r="N451" s="20"/>
    </row>
    <row r="452" spans="1:14" ht="20" customHeight="1" x14ac:dyDescent="0.3">
      <c r="A452" s="21"/>
      <c r="B452" s="36"/>
      <c r="C452" s="39"/>
      <c r="D452" s="39"/>
      <c r="E452" s="53" t="s">
        <v>99</v>
      </c>
      <c r="F452" s="110" t="str">
        <f>IF(F428="","",F428)</f>
        <v/>
      </c>
      <c r="G452" s="111"/>
      <c r="H452" s="111"/>
      <c r="I452" s="111"/>
      <c r="J452" s="111"/>
      <c r="K452" s="111"/>
      <c r="L452" s="111"/>
      <c r="M452" s="112"/>
      <c r="N452" s="20"/>
    </row>
    <row r="453" spans="1:14" ht="20" customHeight="1" x14ac:dyDescent="0.3">
      <c r="A453" s="21"/>
      <c r="B453" s="36"/>
      <c r="C453" s="24" t="s">
        <v>25</v>
      </c>
      <c r="D453" s="24"/>
      <c r="E453" s="42" t="s">
        <v>28</v>
      </c>
      <c r="F453" s="34" t="s">
        <v>27</v>
      </c>
      <c r="G453" s="34"/>
      <c r="H453" s="34" t="s">
        <v>33</v>
      </c>
      <c r="I453" s="24" t="s">
        <v>26</v>
      </c>
      <c r="J453" s="24"/>
      <c r="K453" s="24"/>
      <c r="L453" s="113" t="s">
        <v>32</v>
      </c>
      <c r="M453" s="113"/>
      <c r="N453" s="20"/>
    </row>
    <row r="454" spans="1:14" ht="20" customHeight="1" x14ac:dyDescent="0.3">
      <c r="A454" s="21"/>
      <c r="B454" s="36"/>
      <c r="C454" s="114"/>
      <c r="D454" s="115"/>
      <c r="E454" s="33"/>
      <c r="F454" s="114"/>
      <c r="G454" s="115"/>
      <c r="H454" s="33"/>
      <c r="I454" s="114"/>
      <c r="J454" s="115"/>
      <c r="K454" s="43"/>
      <c r="L454" s="116"/>
      <c r="M454" s="117"/>
      <c r="N454" s="20"/>
    </row>
    <row r="455" spans="1:14" ht="20" customHeight="1" x14ac:dyDescent="0.3">
      <c r="A455" s="21"/>
      <c r="B455" s="36"/>
      <c r="C455" s="39"/>
      <c r="D455" s="39"/>
      <c r="E455" s="39"/>
      <c r="F455" s="39"/>
      <c r="G455" s="39"/>
      <c r="H455" s="39"/>
      <c r="I455" s="39"/>
      <c r="J455" s="39"/>
      <c r="K455" s="39"/>
      <c r="L455" s="39"/>
      <c r="M455" s="39"/>
      <c r="N455" s="20"/>
    </row>
    <row r="456" spans="1:14" ht="30" customHeight="1" x14ac:dyDescent="0.3">
      <c r="A456" s="47"/>
      <c r="B456" s="69">
        <v>14</v>
      </c>
      <c r="C456" s="60" t="str">
        <f>IF(C132="","Invitee 14",CONCATENATE(C132," ",F132))</f>
        <v>Invitee 14</v>
      </c>
      <c r="D456" s="60"/>
      <c r="E456" s="49"/>
      <c r="F456" s="50"/>
      <c r="G456" s="50"/>
      <c r="H456" s="50"/>
      <c r="I456" s="48"/>
      <c r="J456" s="48"/>
      <c r="K456" s="48"/>
      <c r="L456" s="48"/>
      <c r="M456" s="50"/>
      <c r="N456" s="51"/>
    </row>
    <row r="457" spans="1:14" ht="20" customHeight="1" x14ac:dyDescent="0.3">
      <c r="A457" s="21"/>
      <c r="B457" s="24"/>
      <c r="C457" s="61" t="s">
        <v>107</v>
      </c>
      <c r="D457" s="61"/>
      <c r="E457" s="62"/>
      <c r="F457" s="89" t="s">
        <v>108</v>
      </c>
      <c r="G457" s="61"/>
      <c r="H457" s="61"/>
      <c r="I457" s="89" t="s">
        <v>109</v>
      </c>
      <c r="J457" s="89"/>
      <c r="K457" s="89"/>
      <c r="L457" s="61" t="s">
        <v>110</v>
      </c>
      <c r="M457" s="61"/>
      <c r="N457" s="20"/>
    </row>
    <row r="458" spans="1:14" ht="20" customHeight="1" x14ac:dyDescent="0.3">
      <c r="A458" s="21"/>
      <c r="B458" s="24"/>
      <c r="C458" s="102"/>
      <c r="D458" s="103"/>
      <c r="E458" s="104"/>
      <c r="F458" s="105"/>
      <c r="G458" s="106"/>
      <c r="H458" s="107"/>
      <c r="I458" s="108"/>
      <c r="J458" s="109"/>
      <c r="K458" s="109"/>
      <c r="L458" s="102"/>
      <c r="M458" s="104"/>
      <c r="N458" s="20"/>
    </row>
    <row r="459" spans="1:14" ht="20" customHeight="1" x14ac:dyDescent="0.3">
      <c r="A459" s="21"/>
      <c r="B459" s="41" t="str">
        <f>IF(C132="","A.  Inviting contact to express their need",CONCATENATE("A.  Inviting ",C132," to express their need"))</f>
        <v>A.  Inviting contact to express their need</v>
      </c>
      <c r="C459" s="36"/>
      <c r="D459" s="36"/>
      <c r="E459" s="36"/>
      <c r="F459" s="36"/>
      <c r="G459" s="36"/>
      <c r="H459" s="36"/>
      <c r="I459" s="40"/>
      <c r="J459" s="36"/>
      <c r="K459" s="36"/>
      <c r="L459" s="36"/>
      <c r="M459" s="46" t="str">
        <f>I132</f>
        <v/>
      </c>
      <c r="N459" s="20"/>
    </row>
    <row r="460" spans="1:14" ht="20" customHeight="1" x14ac:dyDescent="0.3">
      <c r="A460" s="21"/>
      <c r="B460" s="41"/>
      <c r="C460" s="24" t="s">
        <v>25</v>
      </c>
      <c r="D460" s="24"/>
      <c r="E460" s="42" t="s">
        <v>28</v>
      </c>
      <c r="F460" s="34" t="s">
        <v>27</v>
      </c>
      <c r="G460" s="34"/>
      <c r="H460" s="34" t="s">
        <v>33</v>
      </c>
      <c r="I460" s="24" t="s">
        <v>26</v>
      </c>
      <c r="J460" s="24"/>
      <c r="K460" s="24"/>
      <c r="L460" s="138" t="s">
        <v>32</v>
      </c>
      <c r="M460" s="138"/>
      <c r="N460" s="20"/>
    </row>
    <row r="461" spans="1:14" ht="20" customHeight="1" x14ac:dyDescent="0.3">
      <c r="A461" s="21"/>
      <c r="B461" s="23"/>
      <c r="C461" s="114"/>
      <c r="D461" s="115"/>
      <c r="E461" s="33"/>
      <c r="F461" s="114"/>
      <c r="G461" s="115"/>
      <c r="H461" s="33"/>
      <c r="I461" s="114"/>
      <c r="J461" s="115"/>
      <c r="K461" s="43"/>
      <c r="L461" s="116"/>
      <c r="M461" s="117"/>
      <c r="N461" s="20"/>
    </row>
    <row r="462" spans="1:14" ht="60" customHeight="1" x14ac:dyDescent="0.3">
      <c r="A462" s="21"/>
      <c r="B462" s="36"/>
      <c r="C462" s="118" t="str">
        <f>IF(C132="", "Their expressed need:",CONCATENATE(C132,"'s expressed need:"))</f>
        <v>Their expressed need:</v>
      </c>
      <c r="D462" s="119"/>
      <c r="E462" s="120"/>
      <c r="F462" s="121"/>
      <c r="G462" s="121"/>
      <c r="H462" s="121"/>
      <c r="I462" s="121"/>
      <c r="J462" s="121"/>
      <c r="K462" s="121"/>
      <c r="L462" s="121"/>
      <c r="M462" s="122"/>
      <c r="N462" s="20"/>
    </row>
    <row r="463" spans="1:14" ht="20" customHeight="1" x14ac:dyDescent="0.3">
      <c r="A463" s="21"/>
      <c r="B463" s="36"/>
      <c r="C463" s="25"/>
      <c r="D463" s="45" t="s">
        <v>76</v>
      </c>
      <c r="E463" s="97"/>
      <c r="F463" s="98"/>
      <c r="G463" s="98"/>
      <c r="H463" s="99"/>
      <c r="I463" s="25"/>
      <c r="J463" s="44" t="s">
        <v>75</v>
      </c>
      <c r="K463" s="97"/>
      <c r="L463" s="98"/>
      <c r="M463" s="99"/>
      <c r="N463" s="20"/>
    </row>
    <row r="464" spans="1:14" ht="25" customHeight="1" x14ac:dyDescent="0.3">
      <c r="A464" s="21"/>
      <c r="B464" s="41" t="str">
        <f>IF(C132="","B.  Honoring invitee's expressed need",CONCATENATE("B.  Honoring ",C132,"'s expressed need"))</f>
        <v>B.  Honoring invitee's expressed need</v>
      </c>
      <c r="C464" s="36"/>
      <c r="D464" s="36"/>
      <c r="E464" s="36"/>
      <c r="F464" s="36"/>
      <c r="G464" s="36"/>
      <c r="H464" s="36"/>
      <c r="I464" s="40"/>
      <c r="J464" s="36"/>
      <c r="K464" s="36"/>
      <c r="L464" s="36"/>
      <c r="M464" s="46" t="str">
        <f>J132</f>
        <v/>
      </c>
      <c r="N464" s="20"/>
    </row>
    <row r="465" spans="1:14" ht="45" customHeight="1" x14ac:dyDescent="0.3">
      <c r="A465" s="21"/>
      <c r="B465" s="36"/>
      <c r="C465" s="100" t="str">
        <f>IF(C132="","Honoring invitee's expressed need",CONCATENATE("Honoring ",C132,"'s expressed need"))</f>
        <v>Honoring invitee's expressed need</v>
      </c>
      <c r="D465" s="100"/>
      <c r="E465" s="101"/>
      <c r="F465" s="125"/>
      <c r="G465" s="126"/>
      <c r="H465" s="126"/>
      <c r="I465" s="126"/>
      <c r="J465" s="126"/>
      <c r="K465" s="126"/>
      <c r="L465" s="126"/>
      <c r="M465" s="127"/>
      <c r="N465" s="20"/>
    </row>
    <row r="466" spans="1:14" ht="45" customHeight="1" x14ac:dyDescent="0.3">
      <c r="A466" s="21"/>
      <c r="B466" s="36"/>
      <c r="C466" s="136" t="str">
        <f>IF(C132="","Invitee's feedback to my efforts",CONCATENATE(C132,"'s feedback to my efforts"))</f>
        <v>Invitee's feedback to my efforts</v>
      </c>
      <c r="D466" s="136"/>
      <c r="E466" s="137"/>
      <c r="F466" s="125"/>
      <c r="G466" s="126"/>
      <c r="H466" s="126"/>
      <c r="I466" s="126"/>
      <c r="J466" s="126"/>
      <c r="K466" s="126"/>
      <c r="L466" s="126"/>
      <c r="M466" s="127"/>
      <c r="N466" s="20"/>
    </row>
    <row r="467" spans="1:14" ht="20" customHeight="1" x14ac:dyDescent="0.3">
      <c r="A467" s="21"/>
      <c r="B467" s="36"/>
      <c r="C467" s="128" t="str">
        <f>IF(C132="","Their satisfaction level ",CONCATENATE(C132,"'s satisfaction level "))</f>
        <v xml:space="preserve">Their satisfaction level </v>
      </c>
      <c r="D467" s="128"/>
      <c r="E467" s="128"/>
      <c r="F467" s="129"/>
      <c r="G467" s="130"/>
      <c r="H467" s="131"/>
      <c r="I467" s="132"/>
      <c r="J467" s="133" t="str">
        <f>IF(C132="","Their emotional response ",CONCATENATE(C132,"'s emotional response "))</f>
        <v xml:space="preserve">Their emotional response </v>
      </c>
      <c r="K467" s="134"/>
      <c r="L467" s="135"/>
      <c r="M467" s="43"/>
      <c r="N467" s="20"/>
    </row>
    <row r="468" spans="1:14" ht="20" customHeight="1" x14ac:dyDescent="0.3">
      <c r="A468" s="21"/>
      <c r="B468" s="36"/>
      <c r="C468" s="39"/>
      <c r="D468" s="39"/>
      <c r="E468" s="39"/>
      <c r="F468" s="39"/>
      <c r="G468" s="39"/>
      <c r="H468" s="39"/>
      <c r="I468" s="39"/>
      <c r="J468" s="39"/>
      <c r="K468" s="39"/>
      <c r="L468" s="39"/>
      <c r="M468" s="39"/>
      <c r="N468" s="20"/>
    </row>
    <row r="469" spans="1:14" ht="25" customHeight="1" x14ac:dyDescent="0.3">
      <c r="A469" s="21"/>
      <c r="B469" s="41" t="str">
        <f>IF(C132="","C.  My expressed need to ask this invitee",CONCATENATE("C.  My expressed need to ask ",C132))</f>
        <v>C.  My expressed need to ask this invitee</v>
      </c>
      <c r="C469" s="38"/>
      <c r="D469" s="38"/>
      <c r="E469" s="38"/>
      <c r="F469" s="37"/>
      <c r="G469" s="37"/>
      <c r="H469" s="37"/>
      <c r="I469" s="37"/>
      <c r="J469" s="37"/>
      <c r="K469" s="37"/>
      <c r="L469" s="37"/>
      <c r="M469" s="52" t="str">
        <f>IF(OR(G473="",M473=""),"",K132)</f>
        <v/>
      </c>
      <c r="N469" s="20"/>
    </row>
    <row r="470" spans="1:14" ht="45" customHeight="1" x14ac:dyDescent="0.3">
      <c r="A470" s="21"/>
      <c r="B470" s="55" t="s">
        <v>90</v>
      </c>
      <c r="C470" s="123" t="str">
        <f>IF(C132="","Affirming this invitee",CONCATENATE("Affirming ",C132))</f>
        <v>Affirming this invitee</v>
      </c>
      <c r="D470" s="123"/>
      <c r="E470" s="124"/>
      <c r="F470" s="125" t="s">
        <v>92</v>
      </c>
      <c r="G470" s="126"/>
      <c r="H470" s="126"/>
      <c r="I470" s="126"/>
      <c r="J470" s="126"/>
      <c r="K470" s="126"/>
      <c r="L470" s="126"/>
      <c r="M470" s="127"/>
      <c r="N470" s="20"/>
    </row>
    <row r="471" spans="1:14" ht="45" customHeight="1" x14ac:dyDescent="0.3">
      <c r="A471" s="21"/>
      <c r="B471" s="56" t="s">
        <v>91</v>
      </c>
      <c r="C471" s="123" t="str">
        <f>IF(C132="","My need this invitee could respect",CONCATENATE("My need ",C132," could respect"))</f>
        <v>My need this invitee could respect</v>
      </c>
      <c r="D471" s="123"/>
      <c r="E471" s="124"/>
      <c r="F471" s="125" t="s">
        <v>158</v>
      </c>
      <c r="G471" s="126"/>
      <c r="H471" s="126"/>
      <c r="I471" s="126"/>
      <c r="J471" s="126"/>
      <c r="K471" s="126"/>
      <c r="L471" s="126"/>
      <c r="M471" s="127"/>
      <c r="N471" s="20"/>
    </row>
    <row r="472" spans="1:14" ht="45" customHeight="1" x14ac:dyDescent="0.3">
      <c r="A472" s="21"/>
      <c r="B472" s="55" t="s">
        <v>90</v>
      </c>
      <c r="C472" s="123" t="str">
        <f>IF(C132="","Mutuality with this invitee",CONCATENATE("Mutuality with ",C132))</f>
        <v>Mutuality with this invitee</v>
      </c>
      <c r="D472" s="123"/>
      <c r="E472" s="124"/>
      <c r="F472" s="125" t="s">
        <v>93</v>
      </c>
      <c r="G472" s="126"/>
      <c r="H472" s="126"/>
      <c r="I472" s="126"/>
      <c r="J472" s="126"/>
      <c r="K472" s="126"/>
      <c r="L472" s="126"/>
      <c r="M472" s="127"/>
      <c r="N472" s="20"/>
    </row>
    <row r="473" spans="1:14" ht="20" customHeight="1" x14ac:dyDescent="0.3">
      <c r="A473" s="21"/>
      <c r="B473" s="36"/>
      <c r="C473" s="128" t="str">
        <f>IF(C132="","Their receptive level ",CONCATENATE(C132,"'s receptive level "))</f>
        <v xml:space="preserve">Their receptive level </v>
      </c>
      <c r="D473" s="128"/>
      <c r="E473" s="128"/>
      <c r="F473" s="129"/>
      <c r="G473" s="130"/>
      <c r="H473" s="131"/>
      <c r="I473" s="132"/>
      <c r="J473" s="133" t="str">
        <f>IF(C132="","Their responsiveness ",CONCATENATE(C132,"'s responsiveness "))</f>
        <v xml:space="preserve">Their responsiveness </v>
      </c>
      <c r="K473" s="134"/>
      <c r="L473" s="135"/>
      <c r="M473" s="54"/>
      <c r="N473" s="20"/>
    </row>
    <row r="474" spans="1:14" ht="20" customHeight="1" x14ac:dyDescent="0.3">
      <c r="A474" s="21"/>
      <c r="B474" s="36"/>
      <c r="C474" s="22"/>
      <c r="D474" s="22"/>
      <c r="E474" s="22"/>
      <c r="F474" s="22"/>
      <c r="G474" s="22"/>
      <c r="H474" s="22"/>
      <c r="I474" s="22"/>
      <c r="J474" s="22"/>
      <c r="K474" s="22"/>
      <c r="L474" s="22"/>
      <c r="M474" s="22"/>
      <c r="N474" s="20"/>
    </row>
    <row r="475" spans="1:14" ht="25" customHeight="1" x14ac:dyDescent="0.3">
      <c r="A475" s="21"/>
      <c r="B475" s="41" t="str">
        <f>IF(C132="","D.  Interest in my potential wellness campaign",CONCATENATE("D.  ",C132,"'s interest in my potential wellness campaign"))</f>
        <v>D.  Interest in my potential wellness campaign</v>
      </c>
      <c r="C475" s="39"/>
      <c r="D475" s="39"/>
      <c r="E475" s="39"/>
      <c r="F475" s="39"/>
      <c r="G475" s="39"/>
      <c r="H475" s="39"/>
      <c r="I475" s="39"/>
      <c r="J475" s="39"/>
      <c r="K475" s="39"/>
      <c r="L475" s="39"/>
      <c r="M475" s="52" t="str">
        <f>IF(OR(C478="",I478="",L478=""),"",L132)</f>
        <v/>
      </c>
      <c r="N475" s="20"/>
    </row>
    <row r="476" spans="1:14" ht="20" customHeight="1" x14ac:dyDescent="0.3">
      <c r="A476" s="21"/>
      <c r="B476" s="36"/>
      <c r="C476" s="39"/>
      <c r="D476" s="39"/>
      <c r="E476" s="53" t="s">
        <v>99</v>
      </c>
      <c r="F476" s="110" t="str">
        <f>IF(F452="","",F452)</f>
        <v/>
      </c>
      <c r="G476" s="111"/>
      <c r="H476" s="111"/>
      <c r="I476" s="111"/>
      <c r="J476" s="111"/>
      <c r="K476" s="111"/>
      <c r="L476" s="111"/>
      <c r="M476" s="112"/>
      <c r="N476" s="20"/>
    </row>
    <row r="477" spans="1:14" ht="20" customHeight="1" x14ac:dyDescent="0.3">
      <c r="A477" s="21"/>
      <c r="B477" s="36"/>
      <c r="C477" s="24" t="s">
        <v>25</v>
      </c>
      <c r="D477" s="24"/>
      <c r="E477" s="42" t="s">
        <v>28</v>
      </c>
      <c r="F477" s="34" t="s">
        <v>27</v>
      </c>
      <c r="G477" s="34"/>
      <c r="H477" s="34" t="s">
        <v>33</v>
      </c>
      <c r="I477" s="24" t="s">
        <v>26</v>
      </c>
      <c r="J477" s="24"/>
      <c r="K477" s="24"/>
      <c r="L477" s="113" t="s">
        <v>32</v>
      </c>
      <c r="M477" s="113"/>
      <c r="N477" s="20"/>
    </row>
    <row r="478" spans="1:14" ht="20" customHeight="1" x14ac:dyDescent="0.3">
      <c r="A478" s="21"/>
      <c r="B478" s="36"/>
      <c r="C478" s="114"/>
      <c r="D478" s="115"/>
      <c r="E478" s="33"/>
      <c r="F478" s="114"/>
      <c r="G478" s="115"/>
      <c r="H478" s="33"/>
      <c r="I478" s="114"/>
      <c r="J478" s="115"/>
      <c r="K478" s="43"/>
      <c r="L478" s="116"/>
      <c r="M478" s="117"/>
      <c r="N478" s="20"/>
    </row>
    <row r="479" spans="1:14" ht="20" customHeight="1" x14ac:dyDescent="0.3">
      <c r="A479" s="21"/>
      <c r="B479" s="36"/>
      <c r="C479" s="39"/>
      <c r="D479" s="39"/>
      <c r="E479" s="39"/>
      <c r="F479" s="39"/>
      <c r="G479" s="39"/>
      <c r="H479" s="39"/>
      <c r="I479" s="39"/>
      <c r="J479" s="39"/>
      <c r="K479" s="39"/>
      <c r="L479" s="39"/>
      <c r="M479" s="39"/>
      <c r="N479" s="20"/>
    </row>
    <row r="480" spans="1:14" ht="30" customHeight="1" x14ac:dyDescent="0.3">
      <c r="A480" s="47"/>
      <c r="B480" s="69">
        <v>15</v>
      </c>
      <c r="C480" s="60" t="str">
        <f>IF(C133="","Invitee 15",CONCATENATE(C133," ",F133))</f>
        <v>Invitee 15</v>
      </c>
      <c r="D480" s="60"/>
      <c r="E480" s="49"/>
      <c r="F480" s="50"/>
      <c r="G480" s="50"/>
      <c r="H480" s="50"/>
      <c r="I480" s="48"/>
      <c r="J480" s="48"/>
      <c r="K480" s="48"/>
      <c r="L480" s="48"/>
      <c r="M480" s="50"/>
      <c r="N480" s="51"/>
    </row>
    <row r="481" spans="1:14" ht="20" customHeight="1" x14ac:dyDescent="0.3">
      <c r="A481" s="21"/>
      <c r="B481" s="24"/>
      <c r="C481" s="61" t="s">
        <v>107</v>
      </c>
      <c r="D481" s="61"/>
      <c r="E481" s="62"/>
      <c r="F481" s="89" t="s">
        <v>108</v>
      </c>
      <c r="G481" s="61"/>
      <c r="H481" s="61"/>
      <c r="I481" s="89" t="s">
        <v>109</v>
      </c>
      <c r="J481" s="89"/>
      <c r="K481" s="89"/>
      <c r="L481" s="61" t="s">
        <v>110</v>
      </c>
      <c r="M481" s="61"/>
      <c r="N481" s="20"/>
    </row>
    <row r="482" spans="1:14" ht="20" customHeight="1" x14ac:dyDescent="0.3">
      <c r="A482" s="21"/>
      <c r="B482" s="24"/>
      <c r="C482" s="102"/>
      <c r="D482" s="103"/>
      <c r="E482" s="104"/>
      <c r="F482" s="105"/>
      <c r="G482" s="106"/>
      <c r="H482" s="107"/>
      <c r="I482" s="108"/>
      <c r="J482" s="109"/>
      <c r="K482" s="109"/>
      <c r="L482" s="102"/>
      <c r="M482" s="104"/>
      <c r="N482" s="20"/>
    </row>
    <row r="483" spans="1:14" ht="20" customHeight="1" x14ac:dyDescent="0.3">
      <c r="A483" s="21"/>
      <c r="B483" s="41" t="str">
        <f>IF(C133="","A.  Inviting contact to express their need",CONCATENATE("A.  Inviting ",C133," to express their need"))</f>
        <v>A.  Inviting contact to express their need</v>
      </c>
      <c r="C483" s="36"/>
      <c r="D483" s="36"/>
      <c r="E483" s="36"/>
      <c r="F483" s="36"/>
      <c r="G483" s="36"/>
      <c r="H483" s="36"/>
      <c r="I483" s="40"/>
      <c r="J483" s="36"/>
      <c r="K483" s="36"/>
      <c r="L483" s="36"/>
      <c r="M483" s="46" t="str">
        <f>I133</f>
        <v/>
      </c>
      <c r="N483" s="20"/>
    </row>
    <row r="484" spans="1:14" ht="20" customHeight="1" x14ac:dyDescent="0.3">
      <c r="A484" s="21"/>
      <c r="B484" s="41"/>
      <c r="C484" s="24" t="s">
        <v>25</v>
      </c>
      <c r="D484" s="24"/>
      <c r="E484" s="42" t="s">
        <v>28</v>
      </c>
      <c r="F484" s="34" t="s">
        <v>27</v>
      </c>
      <c r="G484" s="34"/>
      <c r="H484" s="34" t="s">
        <v>33</v>
      </c>
      <c r="I484" s="24" t="s">
        <v>26</v>
      </c>
      <c r="J484" s="24"/>
      <c r="K484" s="24"/>
      <c r="L484" s="138" t="s">
        <v>32</v>
      </c>
      <c r="M484" s="138"/>
      <c r="N484" s="20"/>
    </row>
    <row r="485" spans="1:14" ht="20" customHeight="1" x14ac:dyDescent="0.3">
      <c r="A485" s="21"/>
      <c r="B485" s="23"/>
      <c r="C485" s="114"/>
      <c r="D485" s="115"/>
      <c r="E485" s="33"/>
      <c r="F485" s="114"/>
      <c r="G485" s="115"/>
      <c r="H485" s="33"/>
      <c r="I485" s="114"/>
      <c r="J485" s="115"/>
      <c r="K485" s="43"/>
      <c r="L485" s="116"/>
      <c r="M485" s="117"/>
      <c r="N485" s="20"/>
    </row>
    <row r="486" spans="1:14" ht="60" customHeight="1" x14ac:dyDescent="0.3">
      <c r="A486" s="21"/>
      <c r="B486" s="36"/>
      <c r="C486" s="118" t="str">
        <f>IF(C133="", "Their expressed need:",CONCATENATE(C133,"'s expressed need:"))</f>
        <v>Their expressed need:</v>
      </c>
      <c r="D486" s="119"/>
      <c r="E486" s="120"/>
      <c r="F486" s="121"/>
      <c r="G486" s="121"/>
      <c r="H486" s="121"/>
      <c r="I486" s="121"/>
      <c r="J486" s="121"/>
      <c r="K486" s="121"/>
      <c r="L486" s="121"/>
      <c r="M486" s="122"/>
      <c r="N486" s="20"/>
    </row>
    <row r="487" spans="1:14" ht="20" customHeight="1" x14ac:dyDescent="0.3">
      <c r="A487" s="21"/>
      <c r="B487" s="36"/>
      <c r="C487" s="25"/>
      <c r="D487" s="45" t="s">
        <v>76</v>
      </c>
      <c r="E487" s="97"/>
      <c r="F487" s="98"/>
      <c r="G487" s="98"/>
      <c r="H487" s="99"/>
      <c r="I487" s="25"/>
      <c r="J487" s="44" t="s">
        <v>75</v>
      </c>
      <c r="K487" s="97"/>
      <c r="L487" s="98"/>
      <c r="M487" s="99"/>
      <c r="N487" s="20"/>
    </row>
    <row r="488" spans="1:14" ht="25" customHeight="1" x14ac:dyDescent="0.3">
      <c r="A488" s="21"/>
      <c r="B488" s="41" t="str">
        <f>IF(C133="","B.  Honoring invitee's expressed need",CONCATENATE("B.  Honoring ",C133,"'s expressed need"))</f>
        <v>B.  Honoring invitee's expressed need</v>
      </c>
      <c r="C488" s="36"/>
      <c r="D488" s="36"/>
      <c r="E488" s="36"/>
      <c r="F488" s="36"/>
      <c r="G488" s="36"/>
      <c r="H488" s="36"/>
      <c r="I488" s="40"/>
      <c r="J488" s="36"/>
      <c r="K488" s="36"/>
      <c r="L488" s="36"/>
      <c r="M488" s="46" t="str">
        <f>J133</f>
        <v/>
      </c>
      <c r="N488" s="20"/>
    </row>
    <row r="489" spans="1:14" ht="45" customHeight="1" x14ac:dyDescent="0.3">
      <c r="A489" s="21"/>
      <c r="B489" s="36"/>
      <c r="C489" s="100" t="str">
        <f>IF(C133="","Honoring invitee's expressed need",CONCATENATE("Honoring ",C133,"'s expressed need"))</f>
        <v>Honoring invitee's expressed need</v>
      </c>
      <c r="D489" s="100"/>
      <c r="E489" s="101"/>
      <c r="F489" s="125"/>
      <c r="G489" s="126"/>
      <c r="H489" s="126"/>
      <c r="I489" s="126"/>
      <c r="J489" s="126"/>
      <c r="K489" s="126"/>
      <c r="L489" s="126"/>
      <c r="M489" s="127"/>
      <c r="N489" s="20"/>
    </row>
    <row r="490" spans="1:14" ht="45" customHeight="1" x14ac:dyDescent="0.3">
      <c r="A490" s="21"/>
      <c r="B490" s="36"/>
      <c r="C490" s="136" t="str">
        <f>IF(C133="","Invitee's feedback to my efforts",CONCATENATE(C133,"'s feedback to my efforts"))</f>
        <v>Invitee's feedback to my efforts</v>
      </c>
      <c r="D490" s="136"/>
      <c r="E490" s="137"/>
      <c r="F490" s="125"/>
      <c r="G490" s="126"/>
      <c r="H490" s="126"/>
      <c r="I490" s="126"/>
      <c r="J490" s="126"/>
      <c r="K490" s="126"/>
      <c r="L490" s="126"/>
      <c r="M490" s="127"/>
      <c r="N490" s="20"/>
    </row>
    <row r="491" spans="1:14" ht="20" customHeight="1" x14ac:dyDescent="0.3">
      <c r="A491" s="21"/>
      <c r="B491" s="36"/>
      <c r="C491" s="128" t="str">
        <f>IF(C133="","Their satisfaction level ",CONCATENATE(C133,"'s satisfaction level "))</f>
        <v xml:space="preserve">Their satisfaction level </v>
      </c>
      <c r="D491" s="128"/>
      <c r="E491" s="128"/>
      <c r="F491" s="129"/>
      <c r="G491" s="130"/>
      <c r="H491" s="131"/>
      <c r="I491" s="132"/>
      <c r="J491" s="133" t="str">
        <f>IF(C133="","Their emotional response ",CONCATENATE(C133,"'s emotional response "))</f>
        <v xml:space="preserve">Their emotional response </v>
      </c>
      <c r="K491" s="134"/>
      <c r="L491" s="135"/>
      <c r="M491" s="43"/>
      <c r="N491" s="20"/>
    </row>
    <row r="492" spans="1:14" ht="20" customHeight="1" x14ac:dyDescent="0.3">
      <c r="A492" s="21"/>
      <c r="B492" s="36"/>
      <c r="C492" s="39"/>
      <c r="D492" s="39"/>
      <c r="E492" s="39"/>
      <c r="F492" s="39"/>
      <c r="G492" s="39"/>
      <c r="H492" s="39"/>
      <c r="I492" s="39"/>
      <c r="J492" s="39"/>
      <c r="K492" s="39"/>
      <c r="L492" s="39"/>
      <c r="M492" s="39"/>
      <c r="N492" s="20"/>
    </row>
    <row r="493" spans="1:14" ht="25" customHeight="1" x14ac:dyDescent="0.3">
      <c r="A493" s="21"/>
      <c r="B493" s="41" t="str">
        <f>IF(C133="","C.  My expressed need to ask this invitee",CONCATENATE("C.  My expressed need to ask ",C133))</f>
        <v>C.  My expressed need to ask this invitee</v>
      </c>
      <c r="C493" s="38"/>
      <c r="D493" s="38"/>
      <c r="E493" s="38"/>
      <c r="F493" s="37"/>
      <c r="G493" s="37"/>
      <c r="H493" s="37"/>
      <c r="I493" s="37"/>
      <c r="J493" s="37"/>
      <c r="K493" s="37"/>
      <c r="L493" s="37"/>
      <c r="M493" s="52" t="str">
        <f>IF(OR(G497="",M497=""),"",K133)</f>
        <v/>
      </c>
      <c r="N493" s="20"/>
    </row>
    <row r="494" spans="1:14" ht="45" customHeight="1" x14ac:dyDescent="0.3">
      <c r="A494" s="21"/>
      <c r="B494" s="55" t="s">
        <v>90</v>
      </c>
      <c r="C494" s="123" t="str">
        <f>IF(C133="","Affirming this invitee",CONCATENATE("Affirming ",C133))</f>
        <v>Affirming this invitee</v>
      </c>
      <c r="D494" s="123"/>
      <c r="E494" s="124"/>
      <c r="F494" s="125" t="s">
        <v>92</v>
      </c>
      <c r="G494" s="126"/>
      <c r="H494" s="126"/>
      <c r="I494" s="126"/>
      <c r="J494" s="126"/>
      <c r="K494" s="126"/>
      <c r="L494" s="126"/>
      <c r="M494" s="127"/>
      <c r="N494" s="20"/>
    </row>
    <row r="495" spans="1:14" ht="45" customHeight="1" x14ac:dyDescent="0.3">
      <c r="A495" s="21"/>
      <c r="B495" s="56" t="s">
        <v>91</v>
      </c>
      <c r="C495" s="123" t="str">
        <f>IF(C133="","My need this invitee could respect",CONCATENATE("My need ",C133," could respect"))</f>
        <v>My need this invitee could respect</v>
      </c>
      <c r="D495" s="123"/>
      <c r="E495" s="124"/>
      <c r="F495" s="125" t="s">
        <v>158</v>
      </c>
      <c r="G495" s="126"/>
      <c r="H495" s="126"/>
      <c r="I495" s="126"/>
      <c r="J495" s="126"/>
      <c r="K495" s="126"/>
      <c r="L495" s="126"/>
      <c r="M495" s="127"/>
      <c r="N495" s="20"/>
    </row>
    <row r="496" spans="1:14" ht="45" customHeight="1" x14ac:dyDescent="0.3">
      <c r="A496" s="21"/>
      <c r="B496" s="55" t="s">
        <v>90</v>
      </c>
      <c r="C496" s="123" t="str">
        <f>IF(C133="","Mutuality with this invitee",CONCATENATE("Mutuality with ",C133))</f>
        <v>Mutuality with this invitee</v>
      </c>
      <c r="D496" s="123"/>
      <c r="E496" s="124"/>
      <c r="F496" s="125" t="s">
        <v>93</v>
      </c>
      <c r="G496" s="126"/>
      <c r="H496" s="126"/>
      <c r="I496" s="126"/>
      <c r="J496" s="126"/>
      <c r="K496" s="126"/>
      <c r="L496" s="126"/>
      <c r="M496" s="127"/>
      <c r="N496" s="20"/>
    </row>
    <row r="497" spans="1:14" ht="20" customHeight="1" x14ac:dyDescent="0.3">
      <c r="A497" s="21"/>
      <c r="B497" s="36"/>
      <c r="C497" s="128" t="str">
        <f>IF(C133="","Their receptive level ",CONCATENATE(C133,"'s receptive level "))</f>
        <v xml:space="preserve">Their receptive level </v>
      </c>
      <c r="D497" s="128"/>
      <c r="E497" s="128"/>
      <c r="F497" s="129"/>
      <c r="G497" s="130"/>
      <c r="H497" s="131"/>
      <c r="I497" s="132"/>
      <c r="J497" s="133" t="str">
        <f>IF(C133="","Their responsiveness ",CONCATENATE(C133,"'s responsiveness "))</f>
        <v xml:space="preserve">Their responsiveness </v>
      </c>
      <c r="K497" s="134"/>
      <c r="L497" s="135"/>
      <c r="M497" s="54"/>
      <c r="N497" s="20"/>
    </row>
    <row r="498" spans="1:14" ht="20" customHeight="1" x14ac:dyDescent="0.3">
      <c r="A498" s="21"/>
      <c r="B498" s="36"/>
      <c r="C498" s="22"/>
      <c r="D498" s="22"/>
      <c r="E498" s="22"/>
      <c r="F498" s="22"/>
      <c r="G498" s="22"/>
      <c r="H498" s="22"/>
      <c r="I498" s="22"/>
      <c r="J498" s="22"/>
      <c r="K498" s="22"/>
      <c r="L498" s="22"/>
      <c r="M498" s="22"/>
      <c r="N498" s="20"/>
    </row>
    <row r="499" spans="1:14" ht="25" customHeight="1" x14ac:dyDescent="0.3">
      <c r="A499" s="21"/>
      <c r="B499" s="41" t="str">
        <f>IF(C133="","D.  Interest in my potential wellness campaign",CONCATENATE("D.  ",C133,"'s interest in my potential wellness campaign"))</f>
        <v>D.  Interest in my potential wellness campaign</v>
      </c>
      <c r="C499" s="39"/>
      <c r="D499" s="39"/>
      <c r="E499" s="39"/>
      <c r="F499" s="39"/>
      <c r="G499" s="39"/>
      <c r="H499" s="39"/>
      <c r="I499" s="39"/>
      <c r="J499" s="39"/>
      <c r="K499" s="39"/>
      <c r="L499" s="39"/>
      <c r="M499" s="52" t="str">
        <f>IF(OR(C502="",I502="",L502=""),"",L133)</f>
        <v/>
      </c>
      <c r="N499" s="20"/>
    </row>
    <row r="500" spans="1:14" ht="20" customHeight="1" x14ac:dyDescent="0.3">
      <c r="A500" s="21"/>
      <c r="B500" s="36"/>
      <c r="C500" s="39"/>
      <c r="D500" s="39"/>
      <c r="E500" s="53" t="s">
        <v>99</v>
      </c>
      <c r="F500" s="110" t="str">
        <f>IF(F476="","",F476)</f>
        <v/>
      </c>
      <c r="G500" s="111"/>
      <c r="H500" s="111"/>
      <c r="I500" s="111"/>
      <c r="J500" s="111"/>
      <c r="K500" s="111"/>
      <c r="L500" s="111"/>
      <c r="M500" s="112"/>
      <c r="N500" s="20"/>
    </row>
    <row r="501" spans="1:14" ht="20" customHeight="1" x14ac:dyDescent="0.3">
      <c r="A501" s="21"/>
      <c r="B501" s="36"/>
      <c r="C501" s="24" t="s">
        <v>25</v>
      </c>
      <c r="D501" s="24"/>
      <c r="E501" s="42" t="s">
        <v>28</v>
      </c>
      <c r="F501" s="34" t="s">
        <v>27</v>
      </c>
      <c r="G501" s="34"/>
      <c r="H501" s="34" t="s">
        <v>33</v>
      </c>
      <c r="I501" s="24" t="s">
        <v>26</v>
      </c>
      <c r="J501" s="24"/>
      <c r="K501" s="24"/>
      <c r="L501" s="113" t="s">
        <v>32</v>
      </c>
      <c r="M501" s="113"/>
      <c r="N501" s="20"/>
    </row>
    <row r="502" spans="1:14" ht="20" customHeight="1" x14ac:dyDescent="0.3">
      <c r="A502" s="21"/>
      <c r="B502" s="36"/>
      <c r="C502" s="114"/>
      <c r="D502" s="115"/>
      <c r="E502" s="33"/>
      <c r="F502" s="114"/>
      <c r="G502" s="115"/>
      <c r="H502" s="33"/>
      <c r="I502" s="114"/>
      <c r="J502" s="115"/>
      <c r="K502" s="43"/>
      <c r="L502" s="116"/>
      <c r="M502" s="117"/>
      <c r="N502" s="20"/>
    </row>
    <row r="503" spans="1:14" ht="20" customHeight="1" x14ac:dyDescent="0.3">
      <c r="A503" s="21"/>
      <c r="B503" s="36"/>
      <c r="C503" s="39"/>
      <c r="D503" s="39"/>
      <c r="E503" s="39"/>
      <c r="F503" s="39"/>
      <c r="G503" s="39"/>
      <c r="H503" s="39"/>
      <c r="I503" s="39"/>
      <c r="J503" s="39"/>
      <c r="K503" s="39"/>
      <c r="L503" s="39"/>
      <c r="M503" s="39"/>
      <c r="N503" s="20"/>
    </row>
    <row r="504" spans="1:14" ht="30" customHeight="1" x14ac:dyDescent="0.3">
      <c r="A504" s="47"/>
      <c r="B504" s="69">
        <v>16</v>
      </c>
      <c r="C504" s="60" t="str">
        <f>IF(C134="","Invitee 16",CONCATENATE(C134," ",F134))</f>
        <v>Invitee 16</v>
      </c>
      <c r="D504" s="60"/>
      <c r="E504" s="49"/>
      <c r="F504" s="50"/>
      <c r="G504" s="50"/>
      <c r="H504" s="50"/>
      <c r="I504" s="48"/>
      <c r="J504" s="48"/>
      <c r="K504" s="48"/>
      <c r="L504" s="48"/>
      <c r="M504" s="50"/>
      <c r="N504" s="51"/>
    </row>
    <row r="505" spans="1:14" ht="20" customHeight="1" x14ac:dyDescent="0.3">
      <c r="A505" s="21"/>
      <c r="B505" s="24"/>
      <c r="C505" s="61" t="s">
        <v>107</v>
      </c>
      <c r="D505" s="61"/>
      <c r="E505" s="62"/>
      <c r="F505" s="89" t="s">
        <v>108</v>
      </c>
      <c r="G505" s="61"/>
      <c r="H505" s="61"/>
      <c r="I505" s="89" t="s">
        <v>109</v>
      </c>
      <c r="J505" s="89"/>
      <c r="K505" s="89"/>
      <c r="L505" s="61" t="s">
        <v>110</v>
      </c>
      <c r="M505" s="61"/>
      <c r="N505" s="20"/>
    </row>
    <row r="506" spans="1:14" ht="20" customHeight="1" x14ac:dyDescent="0.3">
      <c r="A506" s="21"/>
      <c r="B506" s="24"/>
      <c r="C506" s="102"/>
      <c r="D506" s="103"/>
      <c r="E506" s="104"/>
      <c r="F506" s="105"/>
      <c r="G506" s="106"/>
      <c r="H506" s="107"/>
      <c r="I506" s="108"/>
      <c r="J506" s="109"/>
      <c r="K506" s="109"/>
      <c r="L506" s="102"/>
      <c r="M506" s="104"/>
      <c r="N506" s="20"/>
    </row>
    <row r="507" spans="1:14" ht="20" customHeight="1" x14ac:dyDescent="0.3">
      <c r="A507" s="21"/>
      <c r="B507" s="41" t="str">
        <f>IF(C134="","A.  Inviting contact to express their need",CONCATENATE("A.  Inviting ",C134," to express their need"))</f>
        <v>A.  Inviting contact to express their need</v>
      </c>
      <c r="C507" s="36"/>
      <c r="D507" s="36"/>
      <c r="E507" s="36"/>
      <c r="F507" s="36"/>
      <c r="G507" s="36"/>
      <c r="H507" s="36"/>
      <c r="I507" s="40"/>
      <c r="J507" s="36"/>
      <c r="K507" s="36"/>
      <c r="L507" s="36"/>
      <c r="M507" s="46" t="str">
        <f>I134</f>
        <v/>
      </c>
      <c r="N507" s="20"/>
    </row>
    <row r="508" spans="1:14" ht="20" customHeight="1" x14ac:dyDescent="0.3">
      <c r="A508" s="21"/>
      <c r="B508" s="41"/>
      <c r="C508" s="24" t="s">
        <v>25</v>
      </c>
      <c r="D508" s="24"/>
      <c r="E508" s="42" t="s">
        <v>28</v>
      </c>
      <c r="F508" s="34" t="s">
        <v>27</v>
      </c>
      <c r="G508" s="34"/>
      <c r="H508" s="34" t="s">
        <v>33</v>
      </c>
      <c r="I508" s="24" t="s">
        <v>26</v>
      </c>
      <c r="J508" s="24"/>
      <c r="K508" s="24"/>
      <c r="L508" s="138" t="s">
        <v>32</v>
      </c>
      <c r="M508" s="138"/>
      <c r="N508" s="20"/>
    </row>
    <row r="509" spans="1:14" ht="20" customHeight="1" x14ac:dyDescent="0.3">
      <c r="A509" s="21"/>
      <c r="B509" s="23"/>
      <c r="C509" s="114"/>
      <c r="D509" s="115"/>
      <c r="E509" s="33"/>
      <c r="F509" s="114"/>
      <c r="G509" s="115"/>
      <c r="H509" s="33"/>
      <c r="I509" s="114"/>
      <c r="J509" s="115"/>
      <c r="K509" s="43"/>
      <c r="L509" s="116"/>
      <c r="M509" s="117"/>
      <c r="N509" s="20"/>
    </row>
    <row r="510" spans="1:14" ht="60" customHeight="1" x14ac:dyDescent="0.3">
      <c r="A510" s="21"/>
      <c r="B510" s="36"/>
      <c r="C510" s="118" t="str">
        <f>IF(C134="", "Their expressed need:",CONCATENATE(C134,"'s expressed need:"))</f>
        <v>Their expressed need:</v>
      </c>
      <c r="D510" s="119"/>
      <c r="E510" s="120"/>
      <c r="F510" s="121"/>
      <c r="G510" s="121"/>
      <c r="H510" s="121"/>
      <c r="I510" s="121"/>
      <c r="J510" s="121"/>
      <c r="K510" s="121"/>
      <c r="L510" s="121"/>
      <c r="M510" s="122"/>
      <c r="N510" s="20"/>
    </row>
    <row r="511" spans="1:14" ht="20" customHeight="1" x14ac:dyDescent="0.3">
      <c r="A511" s="21"/>
      <c r="B511" s="36"/>
      <c r="C511" s="25"/>
      <c r="D511" s="45" t="s">
        <v>76</v>
      </c>
      <c r="E511" s="97"/>
      <c r="F511" s="98"/>
      <c r="G511" s="98"/>
      <c r="H511" s="99"/>
      <c r="I511" s="25"/>
      <c r="J511" s="44" t="s">
        <v>75</v>
      </c>
      <c r="K511" s="97"/>
      <c r="L511" s="98"/>
      <c r="M511" s="99"/>
      <c r="N511" s="20"/>
    </row>
    <row r="512" spans="1:14" ht="25" customHeight="1" x14ac:dyDescent="0.3">
      <c r="A512" s="21"/>
      <c r="B512" s="41" t="str">
        <f>IF(C134="","B.  Honoring invitee's expressed need",CONCATENATE("B.  Honoring ",C134,"'s expressed need"))</f>
        <v>B.  Honoring invitee's expressed need</v>
      </c>
      <c r="C512" s="36"/>
      <c r="D512" s="36"/>
      <c r="E512" s="36"/>
      <c r="F512" s="36"/>
      <c r="G512" s="36"/>
      <c r="H512" s="36"/>
      <c r="I512" s="40"/>
      <c r="J512" s="36"/>
      <c r="K512" s="36"/>
      <c r="L512" s="36"/>
      <c r="M512" s="46" t="str">
        <f>J134</f>
        <v/>
      </c>
      <c r="N512" s="20"/>
    </row>
    <row r="513" spans="1:14" ht="45" customHeight="1" x14ac:dyDescent="0.3">
      <c r="A513" s="21"/>
      <c r="B513" s="36"/>
      <c r="C513" s="100" t="str">
        <f>IF(C134="","Honoring invitee's expressed need",CONCATENATE("Honoring ",C134,"'s expressed need"))</f>
        <v>Honoring invitee's expressed need</v>
      </c>
      <c r="D513" s="100"/>
      <c r="E513" s="101"/>
      <c r="F513" s="125"/>
      <c r="G513" s="126"/>
      <c r="H513" s="126"/>
      <c r="I513" s="126"/>
      <c r="J513" s="126"/>
      <c r="K513" s="126"/>
      <c r="L513" s="126"/>
      <c r="M513" s="127"/>
      <c r="N513" s="20"/>
    </row>
    <row r="514" spans="1:14" ht="45" customHeight="1" x14ac:dyDescent="0.3">
      <c r="A514" s="21"/>
      <c r="B514" s="36"/>
      <c r="C514" s="136" t="str">
        <f>IF(C134="","Invitee's feedback to my efforts",CONCATENATE(C134,"'s feedback to my efforts"))</f>
        <v>Invitee's feedback to my efforts</v>
      </c>
      <c r="D514" s="136"/>
      <c r="E514" s="137"/>
      <c r="F514" s="125"/>
      <c r="G514" s="126"/>
      <c r="H514" s="126"/>
      <c r="I514" s="126"/>
      <c r="J514" s="126"/>
      <c r="K514" s="126"/>
      <c r="L514" s="126"/>
      <c r="M514" s="127"/>
      <c r="N514" s="20"/>
    </row>
    <row r="515" spans="1:14" ht="20" customHeight="1" x14ac:dyDescent="0.3">
      <c r="A515" s="21"/>
      <c r="B515" s="36"/>
      <c r="C515" s="128" t="str">
        <f>IF(C134="","Their satisfaction level ",CONCATENATE(C134,"'s satisfaction level "))</f>
        <v xml:space="preserve">Their satisfaction level </v>
      </c>
      <c r="D515" s="128"/>
      <c r="E515" s="128"/>
      <c r="F515" s="129"/>
      <c r="G515" s="130"/>
      <c r="H515" s="131"/>
      <c r="I515" s="132"/>
      <c r="J515" s="133" t="str">
        <f>IF(C134="","Their emotional response ",CONCATENATE(C134,"'s emotional response "))</f>
        <v xml:space="preserve">Their emotional response </v>
      </c>
      <c r="K515" s="134"/>
      <c r="L515" s="135"/>
      <c r="M515" s="43"/>
      <c r="N515" s="20"/>
    </row>
    <row r="516" spans="1:14" ht="20" customHeight="1" x14ac:dyDescent="0.3">
      <c r="A516" s="21"/>
      <c r="B516" s="36"/>
      <c r="C516" s="39"/>
      <c r="D516" s="39"/>
      <c r="E516" s="39"/>
      <c r="F516" s="39"/>
      <c r="G516" s="39"/>
      <c r="H516" s="39"/>
      <c r="I516" s="39"/>
      <c r="J516" s="39"/>
      <c r="K516" s="39"/>
      <c r="L516" s="39"/>
      <c r="M516" s="39"/>
      <c r="N516" s="20"/>
    </row>
    <row r="517" spans="1:14" ht="25" customHeight="1" x14ac:dyDescent="0.3">
      <c r="A517" s="21"/>
      <c r="B517" s="41" t="str">
        <f>IF(C134="","C.  My expressed need to ask this invitee",CONCATENATE("C.  My expressed need to ask ",C134))</f>
        <v>C.  My expressed need to ask this invitee</v>
      </c>
      <c r="C517" s="38"/>
      <c r="D517" s="38"/>
      <c r="E517" s="38"/>
      <c r="F517" s="37"/>
      <c r="G517" s="37"/>
      <c r="H517" s="37"/>
      <c r="I517" s="37"/>
      <c r="J517" s="37"/>
      <c r="K517" s="37"/>
      <c r="L517" s="37"/>
      <c r="M517" s="52" t="str">
        <f>IF(OR(G521="",M521=""),"",K134)</f>
        <v/>
      </c>
      <c r="N517" s="20"/>
    </row>
    <row r="518" spans="1:14" ht="45" customHeight="1" x14ac:dyDescent="0.3">
      <c r="A518" s="21"/>
      <c r="B518" s="55" t="s">
        <v>90</v>
      </c>
      <c r="C518" s="123" t="str">
        <f>IF(C134="","Affirming this invitee",CONCATENATE("Affirming ",C134))</f>
        <v>Affirming this invitee</v>
      </c>
      <c r="D518" s="123"/>
      <c r="E518" s="124"/>
      <c r="F518" s="125" t="s">
        <v>92</v>
      </c>
      <c r="G518" s="126"/>
      <c r="H518" s="126"/>
      <c r="I518" s="126"/>
      <c r="J518" s="126"/>
      <c r="K518" s="126"/>
      <c r="L518" s="126"/>
      <c r="M518" s="127"/>
      <c r="N518" s="20"/>
    </row>
    <row r="519" spans="1:14" ht="45" customHeight="1" x14ac:dyDescent="0.3">
      <c r="A519" s="21"/>
      <c r="B519" s="56" t="s">
        <v>91</v>
      </c>
      <c r="C519" s="123" t="str">
        <f>IF(C134="","My need this invitee could respect",CONCATENATE("My need ",C134," could respect"))</f>
        <v>My need this invitee could respect</v>
      </c>
      <c r="D519" s="123"/>
      <c r="E519" s="124"/>
      <c r="F519" s="125" t="s">
        <v>158</v>
      </c>
      <c r="G519" s="126"/>
      <c r="H519" s="126"/>
      <c r="I519" s="126"/>
      <c r="J519" s="126"/>
      <c r="K519" s="126"/>
      <c r="L519" s="126"/>
      <c r="M519" s="127"/>
      <c r="N519" s="20"/>
    </row>
    <row r="520" spans="1:14" ht="45" customHeight="1" x14ac:dyDescent="0.3">
      <c r="A520" s="21"/>
      <c r="B520" s="55" t="s">
        <v>90</v>
      </c>
      <c r="C520" s="123" t="str">
        <f>IF(C134="","Mutuality with this invitee",CONCATENATE("Mutuality with ",C134))</f>
        <v>Mutuality with this invitee</v>
      </c>
      <c r="D520" s="123"/>
      <c r="E520" s="124"/>
      <c r="F520" s="125" t="s">
        <v>93</v>
      </c>
      <c r="G520" s="126"/>
      <c r="H520" s="126"/>
      <c r="I520" s="126"/>
      <c r="J520" s="126"/>
      <c r="K520" s="126"/>
      <c r="L520" s="126"/>
      <c r="M520" s="127"/>
      <c r="N520" s="20"/>
    </row>
    <row r="521" spans="1:14" ht="20" customHeight="1" x14ac:dyDescent="0.3">
      <c r="A521" s="21"/>
      <c r="B521" s="36"/>
      <c r="C521" s="128" t="str">
        <f>IF(C134="","Their receptive level ",CONCATENATE(C134,"'s receptive level "))</f>
        <v xml:space="preserve">Their receptive level </v>
      </c>
      <c r="D521" s="128"/>
      <c r="E521" s="128"/>
      <c r="F521" s="129"/>
      <c r="G521" s="130"/>
      <c r="H521" s="131"/>
      <c r="I521" s="132"/>
      <c r="J521" s="133" t="str">
        <f>IF(C134="","Their responsiveness ",CONCATENATE(C134,"'s responsiveness "))</f>
        <v xml:space="preserve">Their responsiveness </v>
      </c>
      <c r="K521" s="134"/>
      <c r="L521" s="135"/>
      <c r="M521" s="54"/>
      <c r="N521" s="20"/>
    </row>
    <row r="522" spans="1:14" ht="20" customHeight="1" x14ac:dyDescent="0.3">
      <c r="A522" s="21"/>
      <c r="B522" s="36"/>
      <c r="C522" s="22"/>
      <c r="D522" s="22"/>
      <c r="E522" s="22"/>
      <c r="F522" s="22"/>
      <c r="G522" s="22"/>
      <c r="H522" s="22"/>
      <c r="I522" s="22"/>
      <c r="J522" s="22"/>
      <c r="K522" s="22"/>
      <c r="L522" s="22"/>
      <c r="M522" s="22"/>
      <c r="N522" s="20"/>
    </row>
    <row r="523" spans="1:14" ht="25" customHeight="1" x14ac:dyDescent="0.3">
      <c r="A523" s="21"/>
      <c r="B523" s="41" t="str">
        <f>IF(C134="","D.  Interest in my potential wellness campaign",CONCATENATE("D.  ",C134,"'s interest in my potential wellness campaign"))</f>
        <v>D.  Interest in my potential wellness campaign</v>
      </c>
      <c r="C523" s="39"/>
      <c r="D523" s="39"/>
      <c r="E523" s="39"/>
      <c r="F523" s="39"/>
      <c r="G523" s="39"/>
      <c r="H523" s="39"/>
      <c r="I523" s="39"/>
      <c r="J523" s="39"/>
      <c r="K523" s="39"/>
      <c r="L523" s="39"/>
      <c r="M523" s="52" t="str">
        <f>IF(OR(C526="",I526="",L526=""),"",L134)</f>
        <v/>
      </c>
      <c r="N523" s="20"/>
    </row>
    <row r="524" spans="1:14" ht="20" customHeight="1" x14ac:dyDescent="0.3">
      <c r="A524" s="21"/>
      <c r="B524" s="36"/>
      <c r="C524" s="39"/>
      <c r="D524" s="39"/>
      <c r="E524" s="53" t="s">
        <v>99</v>
      </c>
      <c r="F524" s="110" t="str">
        <f>IF(413="","",F500)</f>
        <v/>
      </c>
      <c r="G524" s="111"/>
      <c r="H524" s="111"/>
      <c r="I524" s="111"/>
      <c r="J524" s="111"/>
      <c r="K524" s="111"/>
      <c r="L524" s="111"/>
      <c r="M524" s="112"/>
      <c r="N524" s="20"/>
    </row>
    <row r="525" spans="1:14" ht="20" customHeight="1" x14ac:dyDescent="0.3">
      <c r="A525" s="21"/>
      <c r="B525" s="36"/>
      <c r="C525" s="24" t="s">
        <v>25</v>
      </c>
      <c r="D525" s="24"/>
      <c r="E525" s="42" t="s">
        <v>28</v>
      </c>
      <c r="F525" s="34" t="s">
        <v>27</v>
      </c>
      <c r="G525" s="34"/>
      <c r="H525" s="34" t="s">
        <v>33</v>
      </c>
      <c r="I525" s="24" t="s">
        <v>26</v>
      </c>
      <c r="J525" s="24"/>
      <c r="K525" s="24"/>
      <c r="L525" s="113" t="s">
        <v>32</v>
      </c>
      <c r="M525" s="113"/>
      <c r="N525" s="20"/>
    </row>
    <row r="526" spans="1:14" ht="20" customHeight="1" x14ac:dyDescent="0.3">
      <c r="A526" s="21"/>
      <c r="B526" s="36"/>
      <c r="C526" s="114"/>
      <c r="D526" s="115"/>
      <c r="E526" s="33"/>
      <c r="F526" s="114"/>
      <c r="G526" s="115"/>
      <c r="H526" s="33"/>
      <c r="I526" s="114"/>
      <c r="J526" s="115"/>
      <c r="K526" s="43"/>
      <c r="L526" s="116"/>
      <c r="M526" s="117"/>
      <c r="N526" s="20"/>
    </row>
    <row r="527" spans="1:14" ht="20" customHeight="1" x14ac:dyDescent="0.3">
      <c r="A527" s="21"/>
      <c r="B527" s="36"/>
      <c r="C527" s="39"/>
      <c r="D527" s="39"/>
      <c r="E527" s="39"/>
      <c r="F527" s="39"/>
      <c r="G527" s="39"/>
      <c r="H527" s="39"/>
      <c r="I527" s="39"/>
      <c r="J527" s="39"/>
      <c r="K527" s="39"/>
      <c r="L527" s="39"/>
      <c r="M527" s="39"/>
      <c r="N527" s="20"/>
    </row>
    <row r="528" spans="1:14" ht="30" customHeight="1" x14ac:dyDescent="0.3">
      <c r="A528" s="47"/>
      <c r="B528" s="69">
        <v>17</v>
      </c>
      <c r="C528" s="60" t="str">
        <f>IF(C135="","Invitee 17",CONCATENATE(C135," ",F135))</f>
        <v>Invitee 17</v>
      </c>
      <c r="D528" s="60"/>
      <c r="E528" s="49"/>
      <c r="F528" s="50"/>
      <c r="G528" s="50"/>
      <c r="H528" s="50"/>
      <c r="I528" s="48"/>
      <c r="J528" s="48"/>
      <c r="K528" s="48"/>
      <c r="L528" s="48"/>
      <c r="M528" s="50"/>
      <c r="N528" s="51"/>
    </row>
    <row r="529" spans="1:14" ht="20" customHeight="1" x14ac:dyDescent="0.3">
      <c r="A529" s="21"/>
      <c r="B529" s="24"/>
      <c r="C529" s="61" t="s">
        <v>107</v>
      </c>
      <c r="D529" s="61"/>
      <c r="E529" s="62"/>
      <c r="F529" s="89" t="s">
        <v>108</v>
      </c>
      <c r="G529" s="61"/>
      <c r="H529" s="61"/>
      <c r="I529" s="89" t="s">
        <v>109</v>
      </c>
      <c r="J529" s="89"/>
      <c r="K529" s="89"/>
      <c r="L529" s="61" t="s">
        <v>110</v>
      </c>
      <c r="M529" s="61"/>
      <c r="N529" s="20"/>
    </row>
    <row r="530" spans="1:14" ht="20" customHeight="1" x14ac:dyDescent="0.3">
      <c r="A530" s="21"/>
      <c r="B530" s="24"/>
      <c r="C530" s="102"/>
      <c r="D530" s="103"/>
      <c r="E530" s="104"/>
      <c r="F530" s="105"/>
      <c r="G530" s="106"/>
      <c r="H530" s="107"/>
      <c r="I530" s="108"/>
      <c r="J530" s="109"/>
      <c r="K530" s="109"/>
      <c r="L530" s="102"/>
      <c r="M530" s="104"/>
      <c r="N530" s="20"/>
    </row>
    <row r="531" spans="1:14" ht="20" customHeight="1" x14ac:dyDescent="0.3">
      <c r="A531" s="21"/>
      <c r="B531" s="41" t="str">
        <f>IF(C135="","A.  Inviting contact to express their need",CONCATENATE("A.  Inviting ",C135," to express their need"))</f>
        <v>A.  Inviting contact to express their need</v>
      </c>
      <c r="C531" s="36"/>
      <c r="D531" s="36"/>
      <c r="E531" s="36"/>
      <c r="F531" s="36"/>
      <c r="G531" s="36"/>
      <c r="H531" s="36"/>
      <c r="I531" s="40"/>
      <c r="J531" s="36"/>
      <c r="K531" s="36"/>
      <c r="L531" s="36"/>
      <c r="M531" s="46" t="str">
        <f>I135</f>
        <v/>
      </c>
      <c r="N531" s="20"/>
    </row>
    <row r="532" spans="1:14" ht="20" customHeight="1" x14ac:dyDescent="0.3">
      <c r="A532" s="21"/>
      <c r="B532" s="41"/>
      <c r="C532" s="24" t="s">
        <v>25</v>
      </c>
      <c r="D532" s="24"/>
      <c r="E532" s="42" t="s">
        <v>28</v>
      </c>
      <c r="F532" s="34" t="s">
        <v>27</v>
      </c>
      <c r="G532" s="34"/>
      <c r="H532" s="34" t="s">
        <v>33</v>
      </c>
      <c r="I532" s="24" t="s">
        <v>26</v>
      </c>
      <c r="J532" s="24"/>
      <c r="K532" s="24"/>
      <c r="L532" s="138" t="s">
        <v>32</v>
      </c>
      <c r="M532" s="138"/>
      <c r="N532" s="20"/>
    </row>
    <row r="533" spans="1:14" ht="20" customHeight="1" x14ac:dyDescent="0.3">
      <c r="A533" s="21"/>
      <c r="B533" s="23"/>
      <c r="C533" s="114"/>
      <c r="D533" s="115"/>
      <c r="E533" s="33"/>
      <c r="F533" s="114"/>
      <c r="G533" s="115"/>
      <c r="H533" s="33"/>
      <c r="I533" s="114"/>
      <c r="J533" s="115"/>
      <c r="K533" s="43"/>
      <c r="L533" s="116"/>
      <c r="M533" s="117"/>
      <c r="N533" s="20"/>
    </row>
    <row r="534" spans="1:14" ht="60" customHeight="1" x14ac:dyDescent="0.3">
      <c r="A534" s="21"/>
      <c r="B534" s="36"/>
      <c r="C534" s="118" t="str">
        <f>IF(C135="", "Their expressed need:",CONCATENATE(C135,"'s expressed need:"))</f>
        <v>Their expressed need:</v>
      </c>
      <c r="D534" s="119"/>
      <c r="E534" s="120"/>
      <c r="F534" s="121"/>
      <c r="G534" s="121"/>
      <c r="H534" s="121"/>
      <c r="I534" s="121"/>
      <c r="J534" s="121"/>
      <c r="K534" s="121"/>
      <c r="L534" s="121"/>
      <c r="M534" s="122"/>
      <c r="N534" s="20"/>
    </row>
    <row r="535" spans="1:14" ht="20" customHeight="1" x14ac:dyDescent="0.3">
      <c r="A535" s="21"/>
      <c r="B535" s="36"/>
      <c r="C535" s="25"/>
      <c r="D535" s="45" t="s">
        <v>76</v>
      </c>
      <c r="E535" s="97"/>
      <c r="F535" s="98"/>
      <c r="G535" s="98"/>
      <c r="H535" s="99"/>
      <c r="I535" s="25"/>
      <c r="J535" s="44" t="s">
        <v>75</v>
      </c>
      <c r="K535" s="97"/>
      <c r="L535" s="98"/>
      <c r="M535" s="99"/>
      <c r="N535" s="20"/>
    </row>
    <row r="536" spans="1:14" ht="25" customHeight="1" x14ac:dyDescent="0.3">
      <c r="A536" s="21"/>
      <c r="B536" s="41" t="str">
        <f>IF(C135="","B.  Honoring invitee's expressed need",CONCATENATE("B.  Honoring ",C135,"'s expressed need"))</f>
        <v>B.  Honoring invitee's expressed need</v>
      </c>
      <c r="C536" s="36"/>
      <c r="D536" s="36"/>
      <c r="E536" s="36"/>
      <c r="F536" s="36"/>
      <c r="G536" s="36"/>
      <c r="H536" s="36"/>
      <c r="I536" s="40"/>
      <c r="J536" s="36"/>
      <c r="K536" s="36"/>
      <c r="L536" s="36"/>
      <c r="M536" s="46" t="str">
        <f>J135</f>
        <v/>
      </c>
      <c r="N536" s="20"/>
    </row>
    <row r="537" spans="1:14" ht="45" customHeight="1" x14ac:dyDescent="0.3">
      <c r="A537" s="21"/>
      <c r="B537" s="36"/>
      <c r="C537" s="100" t="str">
        <f>IF(C135="","Honoring invitee's expressed need",CONCATENATE("Honoring ",C135,"'s expressed need"))</f>
        <v>Honoring invitee's expressed need</v>
      </c>
      <c r="D537" s="100"/>
      <c r="E537" s="101"/>
      <c r="F537" s="125"/>
      <c r="G537" s="126"/>
      <c r="H537" s="126"/>
      <c r="I537" s="126"/>
      <c r="J537" s="126"/>
      <c r="K537" s="126"/>
      <c r="L537" s="126"/>
      <c r="M537" s="127"/>
      <c r="N537" s="20"/>
    </row>
    <row r="538" spans="1:14" ht="45" customHeight="1" x14ac:dyDescent="0.3">
      <c r="A538" s="21"/>
      <c r="B538" s="36"/>
      <c r="C538" s="136" t="str">
        <f>IF(C135="","Invitee's feedback to my efforts",CONCATENATE(C135,"'s feedback to my efforts"))</f>
        <v>Invitee's feedback to my efforts</v>
      </c>
      <c r="D538" s="136"/>
      <c r="E538" s="137"/>
      <c r="F538" s="125"/>
      <c r="G538" s="126"/>
      <c r="H538" s="126"/>
      <c r="I538" s="126"/>
      <c r="J538" s="126"/>
      <c r="K538" s="126"/>
      <c r="L538" s="126"/>
      <c r="M538" s="127"/>
      <c r="N538" s="20"/>
    </row>
    <row r="539" spans="1:14" ht="20" customHeight="1" x14ac:dyDescent="0.3">
      <c r="A539" s="21"/>
      <c r="B539" s="36"/>
      <c r="C539" s="128" t="str">
        <f>IF(C135="","Their satisfaction level ",CONCATENATE(C135,"'s satisfaction level "))</f>
        <v xml:space="preserve">Their satisfaction level </v>
      </c>
      <c r="D539" s="128"/>
      <c r="E539" s="128"/>
      <c r="F539" s="129"/>
      <c r="G539" s="130"/>
      <c r="H539" s="131"/>
      <c r="I539" s="132"/>
      <c r="J539" s="133" t="str">
        <f>IF(C135="","Their emotional response ",CONCATENATE(C135,"'s emotional response "))</f>
        <v xml:space="preserve">Their emotional response </v>
      </c>
      <c r="K539" s="134"/>
      <c r="L539" s="135"/>
      <c r="M539" s="43"/>
      <c r="N539" s="20"/>
    </row>
    <row r="540" spans="1:14" ht="20" customHeight="1" x14ac:dyDescent="0.3">
      <c r="A540" s="21"/>
      <c r="B540" s="36"/>
      <c r="C540" s="39"/>
      <c r="D540" s="39"/>
      <c r="E540" s="39"/>
      <c r="F540" s="39"/>
      <c r="G540" s="39"/>
      <c r="H540" s="39"/>
      <c r="I540" s="39"/>
      <c r="J540" s="39"/>
      <c r="K540" s="39"/>
      <c r="L540" s="39"/>
      <c r="M540" s="39"/>
      <c r="N540" s="20"/>
    </row>
    <row r="541" spans="1:14" ht="25" customHeight="1" x14ac:dyDescent="0.3">
      <c r="A541" s="21"/>
      <c r="B541" s="41" t="str">
        <f>IF(C135="","C.  My expressed need to ask this invitee",CONCATENATE("C.  My expressed need to ask ",C135))</f>
        <v>C.  My expressed need to ask this invitee</v>
      </c>
      <c r="C541" s="38"/>
      <c r="D541" s="38"/>
      <c r="E541" s="38"/>
      <c r="F541" s="37"/>
      <c r="G541" s="37"/>
      <c r="H541" s="37"/>
      <c r="I541" s="37"/>
      <c r="J541" s="37"/>
      <c r="K541" s="37"/>
      <c r="L541" s="37"/>
      <c r="M541" s="52" t="str">
        <f>IF(OR(G545="",M545=""),"",K135)</f>
        <v/>
      </c>
      <c r="N541" s="20"/>
    </row>
    <row r="542" spans="1:14" ht="45" customHeight="1" x14ac:dyDescent="0.3">
      <c r="A542" s="21"/>
      <c r="B542" s="55" t="s">
        <v>90</v>
      </c>
      <c r="C542" s="123" t="str">
        <f>IF(C135="","Affirming this invitee",CONCATENATE("Affirming ",C135))</f>
        <v>Affirming this invitee</v>
      </c>
      <c r="D542" s="123"/>
      <c r="E542" s="124"/>
      <c r="F542" s="125" t="s">
        <v>92</v>
      </c>
      <c r="G542" s="126"/>
      <c r="H542" s="126"/>
      <c r="I542" s="126"/>
      <c r="J542" s="126"/>
      <c r="K542" s="126"/>
      <c r="L542" s="126"/>
      <c r="M542" s="127"/>
      <c r="N542" s="20"/>
    </row>
    <row r="543" spans="1:14" ht="45" customHeight="1" x14ac:dyDescent="0.3">
      <c r="A543" s="21"/>
      <c r="B543" s="56" t="s">
        <v>91</v>
      </c>
      <c r="C543" s="123" t="str">
        <f>IF(C135="","My need this invitee could respect",CONCATENATE("My need ",C135," could respect"))</f>
        <v>My need this invitee could respect</v>
      </c>
      <c r="D543" s="123"/>
      <c r="E543" s="124"/>
      <c r="F543" s="125" t="s">
        <v>158</v>
      </c>
      <c r="G543" s="126"/>
      <c r="H543" s="126"/>
      <c r="I543" s="126"/>
      <c r="J543" s="126"/>
      <c r="K543" s="126"/>
      <c r="L543" s="126"/>
      <c r="M543" s="127"/>
      <c r="N543" s="20"/>
    </row>
    <row r="544" spans="1:14" ht="45" customHeight="1" x14ac:dyDescent="0.3">
      <c r="A544" s="21"/>
      <c r="B544" s="55" t="s">
        <v>90</v>
      </c>
      <c r="C544" s="123" t="str">
        <f>IF(C135="","Mutuality with this invitee",CONCATENATE("Mutuality with ",C135))</f>
        <v>Mutuality with this invitee</v>
      </c>
      <c r="D544" s="123"/>
      <c r="E544" s="124"/>
      <c r="F544" s="125" t="s">
        <v>93</v>
      </c>
      <c r="G544" s="126"/>
      <c r="H544" s="126"/>
      <c r="I544" s="126"/>
      <c r="J544" s="126"/>
      <c r="K544" s="126"/>
      <c r="L544" s="126"/>
      <c r="M544" s="127"/>
      <c r="N544" s="20"/>
    </row>
    <row r="545" spans="1:14" ht="20" customHeight="1" x14ac:dyDescent="0.3">
      <c r="A545" s="21"/>
      <c r="B545" s="36"/>
      <c r="C545" s="128" t="str">
        <f>IF(C135="","Their receptive level ",CONCATENATE(C135,"'s receptive level "))</f>
        <v xml:space="preserve">Their receptive level </v>
      </c>
      <c r="D545" s="128"/>
      <c r="E545" s="128"/>
      <c r="F545" s="129"/>
      <c r="G545" s="130"/>
      <c r="H545" s="131"/>
      <c r="I545" s="132"/>
      <c r="J545" s="133" t="str">
        <f>IF(C135="","Their responsiveness ",CONCATENATE(C135,"'s responsiveness "))</f>
        <v xml:space="preserve">Their responsiveness </v>
      </c>
      <c r="K545" s="134"/>
      <c r="L545" s="135"/>
      <c r="M545" s="54"/>
      <c r="N545" s="20"/>
    </row>
    <row r="546" spans="1:14" ht="20" customHeight="1" x14ac:dyDescent="0.3">
      <c r="A546" s="21"/>
      <c r="B546" s="36"/>
      <c r="C546" s="22"/>
      <c r="D546" s="22"/>
      <c r="E546" s="22"/>
      <c r="F546" s="22"/>
      <c r="G546" s="22"/>
      <c r="H546" s="22"/>
      <c r="I546" s="22"/>
      <c r="J546" s="22"/>
      <c r="K546" s="22"/>
      <c r="L546" s="22"/>
      <c r="M546" s="22"/>
      <c r="N546" s="20"/>
    </row>
    <row r="547" spans="1:14" ht="25" customHeight="1" x14ac:dyDescent="0.3">
      <c r="A547" s="21"/>
      <c r="B547" s="41" t="str">
        <f>IF(C135="","D.  Interest in my potential wellness campaign",CONCATENATE("D.  ",C135,"'s interest in my potential wellness campaign"))</f>
        <v>D.  Interest in my potential wellness campaign</v>
      </c>
      <c r="C547" s="39"/>
      <c r="D547" s="39"/>
      <c r="E547" s="39"/>
      <c r="F547" s="39"/>
      <c r="G547" s="39"/>
      <c r="H547" s="39"/>
      <c r="I547" s="39"/>
      <c r="J547" s="39"/>
      <c r="K547" s="39"/>
      <c r="L547" s="39"/>
      <c r="M547" s="52" t="str">
        <f>IF(OR(C550="",I550="",L550=""),"",L135)</f>
        <v/>
      </c>
      <c r="N547" s="20"/>
    </row>
    <row r="548" spans="1:14" ht="20" customHeight="1" x14ac:dyDescent="0.3">
      <c r="A548" s="21"/>
      <c r="B548" s="36"/>
      <c r="C548" s="39"/>
      <c r="D548" s="39"/>
      <c r="E548" s="53" t="s">
        <v>99</v>
      </c>
      <c r="F548" s="110" t="str">
        <f>IF(437="","",F524)</f>
        <v/>
      </c>
      <c r="G548" s="111"/>
      <c r="H548" s="111"/>
      <c r="I548" s="111"/>
      <c r="J548" s="111"/>
      <c r="K548" s="111"/>
      <c r="L548" s="111"/>
      <c r="M548" s="112"/>
      <c r="N548" s="20"/>
    </row>
    <row r="549" spans="1:14" ht="20" customHeight="1" x14ac:dyDescent="0.3">
      <c r="A549" s="21"/>
      <c r="B549" s="36"/>
      <c r="C549" s="24" t="s">
        <v>25</v>
      </c>
      <c r="D549" s="24"/>
      <c r="E549" s="42" t="s">
        <v>28</v>
      </c>
      <c r="F549" s="34" t="s">
        <v>27</v>
      </c>
      <c r="G549" s="34"/>
      <c r="H549" s="34" t="s">
        <v>33</v>
      </c>
      <c r="I549" s="24" t="s">
        <v>26</v>
      </c>
      <c r="J549" s="24"/>
      <c r="K549" s="24"/>
      <c r="L549" s="113" t="s">
        <v>32</v>
      </c>
      <c r="M549" s="113"/>
      <c r="N549" s="20"/>
    </row>
    <row r="550" spans="1:14" ht="20" customHeight="1" x14ac:dyDescent="0.3">
      <c r="A550" s="21"/>
      <c r="B550" s="36"/>
      <c r="C550" s="114"/>
      <c r="D550" s="115"/>
      <c r="E550" s="33"/>
      <c r="F550" s="114"/>
      <c r="G550" s="115"/>
      <c r="H550" s="33"/>
      <c r="I550" s="114"/>
      <c r="J550" s="115"/>
      <c r="K550" s="43"/>
      <c r="L550" s="116"/>
      <c r="M550" s="117"/>
      <c r="N550" s="20"/>
    </row>
    <row r="551" spans="1:14" ht="20" customHeight="1" x14ac:dyDescent="0.3">
      <c r="A551" s="21"/>
      <c r="B551" s="36"/>
      <c r="C551" s="39"/>
      <c r="D551" s="39"/>
      <c r="E551" s="39"/>
      <c r="F551" s="39"/>
      <c r="G551" s="39"/>
      <c r="H551" s="39"/>
      <c r="I551" s="39"/>
      <c r="J551" s="39"/>
      <c r="K551" s="39"/>
      <c r="L551" s="39"/>
      <c r="M551" s="39"/>
      <c r="N551" s="20"/>
    </row>
    <row r="552" spans="1:14" ht="30" customHeight="1" x14ac:dyDescent="0.3">
      <c r="A552" s="47"/>
      <c r="B552" s="69">
        <v>18</v>
      </c>
      <c r="C552" s="60" t="str">
        <f>IF(C136="","Invitee 18",CONCATENATE(C136," ",F136))</f>
        <v>Invitee 18</v>
      </c>
      <c r="D552" s="60"/>
      <c r="E552" s="49"/>
      <c r="F552" s="50"/>
      <c r="G552" s="50"/>
      <c r="H552" s="50"/>
      <c r="I552" s="48"/>
      <c r="J552" s="48"/>
      <c r="K552" s="48"/>
      <c r="L552" s="48"/>
      <c r="M552" s="50"/>
      <c r="N552" s="51"/>
    </row>
    <row r="553" spans="1:14" ht="20" customHeight="1" x14ac:dyDescent="0.3">
      <c r="A553" s="21"/>
      <c r="B553" s="24"/>
      <c r="C553" s="61" t="s">
        <v>107</v>
      </c>
      <c r="D553" s="61"/>
      <c r="E553" s="62"/>
      <c r="F553" s="89" t="s">
        <v>108</v>
      </c>
      <c r="G553" s="61"/>
      <c r="H553" s="61"/>
      <c r="I553" s="89" t="s">
        <v>109</v>
      </c>
      <c r="J553" s="89"/>
      <c r="K553" s="89"/>
      <c r="L553" s="61" t="s">
        <v>110</v>
      </c>
      <c r="M553" s="61"/>
      <c r="N553" s="20"/>
    </row>
    <row r="554" spans="1:14" ht="20" customHeight="1" x14ac:dyDescent="0.3">
      <c r="A554" s="21"/>
      <c r="B554" s="24"/>
      <c r="C554" s="102"/>
      <c r="D554" s="103"/>
      <c r="E554" s="104"/>
      <c r="F554" s="105"/>
      <c r="G554" s="106"/>
      <c r="H554" s="107"/>
      <c r="I554" s="108"/>
      <c r="J554" s="109"/>
      <c r="K554" s="109"/>
      <c r="L554" s="102"/>
      <c r="M554" s="104"/>
      <c r="N554" s="20"/>
    </row>
    <row r="555" spans="1:14" ht="20" customHeight="1" x14ac:dyDescent="0.3">
      <c r="A555" s="21"/>
      <c r="B555" s="41" t="str">
        <f>IF(C136="","A.  Inviting contact to express their need",CONCATENATE("A.  Inviting ",C136," to express their need"))</f>
        <v>A.  Inviting contact to express their need</v>
      </c>
      <c r="C555" s="36"/>
      <c r="D555" s="36"/>
      <c r="E555" s="36"/>
      <c r="F555" s="36"/>
      <c r="G555" s="36"/>
      <c r="H555" s="36"/>
      <c r="I555" s="40"/>
      <c r="J555" s="36"/>
      <c r="K555" s="36"/>
      <c r="L555" s="36"/>
      <c r="M555" s="46" t="str">
        <f>I136</f>
        <v/>
      </c>
      <c r="N555" s="20"/>
    </row>
    <row r="556" spans="1:14" ht="20" customHeight="1" x14ac:dyDescent="0.3">
      <c r="A556" s="21"/>
      <c r="B556" s="41"/>
      <c r="C556" s="24" t="s">
        <v>25</v>
      </c>
      <c r="D556" s="24"/>
      <c r="E556" s="42" t="s">
        <v>28</v>
      </c>
      <c r="F556" s="34" t="s">
        <v>27</v>
      </c>
      <c r="G556" s="34"/>
      <c r="H556" s="34" t="s">
        <v>33</v>
      </c>
      <c r="I556" s="24" t="s">
        <v>26</v>
      </c>
      <c r="J556" s="24"/>
      <c r="K556" s="24"/>
      <c r="L556" s="138" t="s">
        <v>32</v>
      </c>
      <c r="M556" s="138"/>
      <c r="N556" s="20"/>
    </row>
    <row r="557" spans="1:14" ht="20" customHeight="1" x14ac:dyDescent="0.3">
      <c r="A557" s="21"/>
      <c r="B557" s="23"/>
      <c r="C557" s="114"/>
      <c r="D557" s="115"/>
      <c r="E557" s="33"/>
      <c r="F557" s="114"/>
      <c r="G557" s="115"/>
      <c r="H557" s="33"/>
      <c r="I557" s="114"/>
      <c r="J557" s="115"/>
      <c r="K557" s="43"/>
      <c r="L557" s="116"/>
      <c r="M557" s="117"/>
      <c r="N557" s="20"/>
    </row>
    <row r="558" spans="1:14" ht="60" customHeight="1" x14ac:dyDescent="0.3">
      <c r="A558" s="21"/>
      <c r="B558" s="36"/>
      <c r="C558" s="118" t="str">
        <f>IF(C136="", "Their expressed need:",CONCATENATE(C136,"'s expressed need:"))</f>
        <v>Their expressed need:</v>
      </c>
      <c r="D558" s="119"/>
      <c r="E558" s="120"/>
      <c r="F558" s="121"/>
      <c r="G558" s="121"/>
      <c r="H558" s="121"/>
      <c r="I558" s="121"/>
      <c r="J558" s="121"/>
      <c r="K558" s="121"/>
      <c r="L558" s="121"/>
      <c r="M558" s="122"/>
      <c r="N558" s="20"/>
    </row>
    <row r="559" spans="1:14" ht="20" customHeight="1" x14ac:dyDescent="0.3">
      <c r="A559" s="21"/>
      <c r="B559" s="36"/>
      <c r="C559" s="25"/>
      <c r="D559" s="45" t="s">
        <v>76</v>
      </c>
      <c r="E559" s="97"/>
      <c r="F559" s="98"/>
      <c r="G559" s="98"/>
      <c r="H559" s="99"/>
      <c r="I559" s="25"/>
      <c r="J559" s="44" t="s">
        <v>75</v>
      </c>
      <c r="K559" s="97"/>
      <c r="L559" s="98"/>
      <c r="M559" s="99"/>
      <c r="N559" s="20"/>
    </row>
    <row r="560" spans="1:14" ht="25" customHeight="1" x14ac:dyDescent="0.3">
      <c r="A560" s="21"/>
      <c r="B560" s="41" t="str">
        <f>IF(C136="","B.  Honoring invitee's expressed need",CONCATENATE("B.  Honoring ",C136,"'s expressed need"))</f>
        <v>B.  Honoring invitee's expressed need</v>
      </c>
      <c r="C560" s="36"/>
      <c r="D560" s="36"/>
      <c r="E560" s="36"/>
      <c r="F560" s="36"/>
      <c r="G560" s="36"/>
      <c r="H560" s="36"/>
      <c r="I560" s="40"/>
      <c r="J560" s="36"/>
      <c r="K560" s="36"/>
      <c r="L560" s="36"/>
      <c r="M560" s="46" t="str">
        <f>J136</f>
        <v/>
      </c>
      <c r="N560" s="20"/>
    </row>
    <row r="561" spans="1:14" ht="45" customHeight="1" x14ac:dyDescent="0.3">
      <c r="A561" s="21"/>
      <c r="B561" s="36"/>
      <c r="C561" s="100" t="str">
        <f>IF(C136="","Honoring invitee's expressed need",CONCATENATE("Honoring ",C136,"'s expressed need"))</f>
        <v>Honoring invitee's expressed need</v>
      </c>
      <c r="D561" s="100"/>
      <c r="E561" s="101"/>
      <c r="F561" s="125"/>
      <c r="G561" s="126"/>
      <c r="H561" s="126"/>
      <c r="I561" s="126"/>
      <c r="J561" s="126"/>
      <c r="K561" s="126"/>
      <c r="L561" s="126"/>
      <c r="M561" s="127"/>
      <c r="N561" s="20"/>
    </row>
    <row r="562" spans="1:14" ht="45" customHeight="1" x14ac:dyDescent="0.3">
      <c r="A562" s="21"/>
      <c r="B562" s="36"/>
      <c r="C562" s="136" t="str">
        <f>IF(C136="","Invitee's feedback to my efforts",CONCATENATE(C136,"'s feedback to my efforts"))</f>
        <v>Invitee's feedback to my efforts</v>
      </c>
      <c r="D562" s="136"/>
      <c r="E562" s="137"/>
      <c r="F562" s="125"/>
      <c r="G562" s="126"/>
      <c r="H562" s="126"/>
      <c r="I562" s="126"/>
      <c r="J562" s="126"/>
      <c r="K562" s="126"/>
      <c r="L562" s="126"/>
      <c r="M562" s="127"/>
      <c r="N562" s="20"/>
    </row>
    <row r="563" spans="1:14" ht="20" customHeight="1" x14ac:dyDescent="0.3">
      <c r="A563" s="21"/>
      <c r="B563" s="36"/>
      <c r="C563" s="128" t="str">
        <f>IF(C136="","Their satisfaction level ",CONCATENATE(C136,"'s satisfaction level "))</f>
        <v xml:space="preserve">Their satisfaction level </v>
      </c>
      <c r="D563" s="128"/>
      <c r="E563" s="128"/>
      <c r="F563" s="129"/>
      <c r="G563" s="130"/>
      <c r="H563" s="131"/>
      <c r="I563" s="132"/>
      <c r="J563" s="133" t="str">
        <f>IF(C136="","Their emotional response ",CONCATENATE(C136,"'s emotional response "))</f>
        <v xml:space="preserve">Their emotional response </v>
      </c>
      <c r="K563" s="134"/>
      <c r="L563" s="135"/>
      <c r="M563" s="43"/>
      <c r="N563" s="20"/>
    </row>
    <row r="564" spans="1:14" ht="20" customHeight="1" x14ac:dyDescent="0.3">
      <c r="A564" s="21"/>
      <c r="B564" s="36"/>
      <c r="C564" s="39"/>
      <c r="D564" s="39"/>
      <c r="E564" s="39"/>
      <c r="F564" s="39"/>
      <c r="G564" s="39"/>
      <c r="H564" s="39"/>
      <c r="I564" s="39"/>
      <c r="J564" s="39"/>
      <c r="K564" s="39"/>
      <c r="L564" s="39"/>
      <c r="M564" s="39"/>
      <c r="N564" s="20"/>
    </row>
    <row r="565" spans="1:14" ht="25" customHeight="1" x14ac:dyDescent="0.3">
      <c r="A565" s="21"/>
      <c r="B565" s="41" t="str">
        <f>IF(C136="","C.  My expressed need to ask this invitee",CONCATENATE("C.  My expressed need to ask ",C136))</f>
        <v>C.  My expressed need to ask this invitee</v>
      </c>
      <c r="C565" s="38"/>
      <c r="D565" s="38"/>
      <c r="E565" s="38"/>
      <c r="F565" s="37"/>
      <c r="G565" s="37"/>
      <c r="H565" s="37"/>
      <c r="I565" s="37"/>
      <c r="J565" s="37"/>
      <c r="K565" s="37"/>
      <c r="L565" s="37"/>
      <c r="M565" s="52" t="str">
        <f>IF(OR(G569="",M569=""),"",K136)</f>
        <v/>
      </c>
      <c r="N565" s="20"/>
    </row>
    <row r="566" spans="1:14" ht="45" customHeight="1" x14ac:dyDescent="0.3">
      <c r="A566" s="21"/>
      <c r="B566" s="55" t="s">
        <v>90</v>
      </c>
      <c r="C566" s="123" t="str">
        <f>IF(C136="","Affirming this invitee",CONCATENATE("Affirming ",C136))</f>
        <v>Affirming this invitee</v>
      </c>
      <c r="D566" s="123"/>
      <c r="E566" s="124"/>
      <c r="F566" s="125" t="s">
        <v>92</v>
      </c>
      <c r="G566" s="126"/>
      <c r="H566" s="126"/>
      <c r="I566" s="126"/>
      <c r="J566" s="126"/>
      <c r="K566" s="126"/>
      <c r="L566" s="126"/>
      <c r="M566" s="127"/>
      <c r="N566" s="20"/>
    </row>
    <row r="567" spans="1:14" ht="45" customHeight="1" x14ac:dyDescent="0.3">
      <c r="A567" s="21"/>
      <c r="B567" s="56" t="s">
        <v>91</v>
      </c>
      <c r="C567" s="123" t="str">
        <f>IF(C136="","My need this invitee could respect",CONCATENATE("My need ",C136," could respect"))</f>
        <v>My need this invitee could respect</v>
      </c>
      <c r="D567" s="123"/>
      <c r="E567" s="124"/>
      <c r="F567" s="125" t="s">
        <v>158</v>
      </c>
      <c r="G567" s="126"/>
      <c r="H567" s="126"/>
      <c r="I567" s="126"/>
      <c r="J567" s="126"/>
      <c r="K567" s="126"/>
      <c r="L567" s="126"/>
      <c r="M567" s="127"/>
      <c r="N567" s="20"/>
    </row>
    <row r="568" spans="1:14" ht="45" customHeight="1" x14ac:dyDescent="0.3">
      <c r="A568" s="21"/>
      <c r="B568" s="55" t="s">
        <v>90</v>
      </c>
      <c r="C568" s="123" t="str">
        <f>IF(C136="","Mutuality with this invitee",CONCATENATE("Mutuality with ",C136))</f>
        <v>Mutuality with this invitee</v>
      </c>
      <c r="D568" s="123"/>
      <c r="E568" s="124"/>
      <c r="F568" s="125" t="s">
        <v>93</v>
      </c>
      <c r="G568" s="126"/>
      <c r="H568" s="126"/>
      <c r="I568" s="126"/>
      <c r="J568" s="126"/>
      <c r="K568" s="126"/>
      <c r="L568" s="126"/>
      <c r="M568" s="127"/>
      <c r="N568" s="20"/>
    </row>
    <row r="569" spans="1:14" ht="20" customHeight="1" x14ac:dyDescent="0.3">
      <c r="A569" s="21"/>
      <c r="B569" s="36"/>
      <c r="C569" s="128" t="str">
        <f>IF(C136="","Their receptive level ",CONCATENATE(C136,"'s receptive level "))</f>
        <v xml:space="preserve">Their receptive level </v>
      </c>
      <c r="D569" s="128"/>
      <c r="E569" s="128"/>
      <c r="F569" s="129"/>
      <c r="G569" s="130"/>
      <c r="H569" s="131"/>
      <c r="I569" s="132"/>
      <c r="J569" s="133" t="str">
        <f>IF(C136="","Their responsiveness ",CONCATENATE(C136,"'s responsiveness "))</f>
        <v xml:space="preserve">Their responsiveness </v>
      </c>
      <c r="K569" s="134"/>
      <c r="L569" s="135"/>
      <c r="M569" s="54"/>
      <c r="N569" s="20"/>
    </row>
    <row r="570" spans="1:14" ht="20" customHeight="1" x14ac:dyDescent="0.3">
      <c r="A570" s="21"/>
      <c r="B570" s="36"/>
      <c r="C570" s="22"/>
      <c r="D570" s="22"/>
      <c r="E570" s="22"/>
      <c r="F570" s="22"/>
      <c r="G570" s="22"/>
      <c r="H570" s="22"/>
      <c r="I570" s="22"/>
      <c r="J570" s="22"/>
      <c r="K570" s="22"/>
      <c r="L570" s="22"/>
      <c r="M570" s="22"/>
      <c r="N570" s="20"/>
    </row>
    <row r="571" spans="1:14" ht="25" customHeight="1" x14ac:dyDescent="0.3">
      <c r="A571" s="21"/>
      <c r="B571" s="41" t="str">
        <f>IF(C136="","D.  Interest in my potential wellness campaign",CONCATENATE("D.  ",C136,"'s interest in my potential wellness campaign"))</f>
        <v>D.  Interest in my potential wellness campaign</v>
      </c>
      <c r="C571" s="39"/>
      <c r="D571" s="39"/>
      <c r="E571" s="39"/>
      <c r="F571" s="39"/>
      <c r="G571" s="39"/>
      <c r="H571" s="39"/>
      <c r="I571" s="39"/>
      <c r="J571" s="39"/>
      <c r="K571" s="39"/>
      <c r="L571" s="39"/>
      <c r="M571" s="52" t="str">
        <f>IF(OR(C574="",I574="",L574=""),"",L136)</f>
        <v/>
      </c>
      <c r="N571" s="20"/>
    </row>
    <row r="572" spans="1:14" ht="20" customHeight="1" x14ac:dyDescent="0.3">
      <c r="A572" s="21"/>
      <c r="B572" s="36"/>
      <c r="C572" s="39"/>
      <c r="D572" s="39"/>
      <c r="E572" s="53" t="s">
        <v>99</v>
      </c>
      <c r="F572" s="110" t="str">
        <f>IF(F548="","",F548)</f>
        <v/>
      </c>
      <c r="G572" s="111"/>
      <c r="H572" s="111"/>
      <c r="I572" s="111"/>
      <c r="J572" s="111"/>
      <c r="K572" s="111"/>
      <c r="L572" s="111"/>
      <c r="M572" s="112"/>
      <c r="N572" s="20"/>
    </row>
    <row r="573" spans="1:14" ht="20" customHeight="1" x14ac:dyDescent="0.3">
      <c r="A573" s="21"/>
      <c r="B573" s="36"/>
      <c r="C573" s="24" t="s">
        <v>25</v>
      </c>
      <c r="D573" s="24"/>
      <c r="E573" s="42" t="s">
        <v>28</v>
      </c>
      <c r="F573" s="34" t="s">
        <v>27</v>
      </c>
      <c r="G573" s="34"/>
      <c r="H573" s="34" t="s">
        <v>33</v>
      </c>
      <c r="I573" s="24" t="s">
        <v>26</v>
      </c>
      <c r="J573" s="24"/>
      <c r="K573" s="24"/>
      <c r="L573" s="113" t="s">
        <v>32</v>
      </c>
      <c r="M573" s="113"/>
      <c r="N573" s="20"/>
    </row>
    <row r="574" spans="1:14" ht="20" customHeight="1" x14ac:dyDescent="0.3">
      <c r="A574" s="21"/>
      <c r="B574" s="36"/>
      <c r="C574" s="114"/>
      <c r="D574" s="115"/>
      <c r="E574" s="33"/>
      <c r="F574" s="114"/>
      <c r="G574" s="115"/>
      <c r="H574" s="33"/>
      <c r="I574" s="114"/>
      <c r="J574" s="115"/>
      <c r="K574" s="43"/>
      <c r="L574" s="116"/>
      <c r="M574" s="117"/>
      <c r="N574" s="20"/>
    </row>
    <row r="575" spans="1:14" ht="20" customHeight="1" x14ac:dyDescent="0.3">
      <c r="A575" s="21"/>
      <c r="B575" s="36"/>
      <c r="C575" s="39"/>
      <c r="D575" s="39"/>
      <c r="E575" s="39"/>
      <c r="F575" s="39"/>
      <c r="G575" s="39"/>
      <c r="H575" s="39"/>
      <c r="I575" s="39"/>
      <c r="J575" s="39"/>
      <c r="K575" s="39"/>
      <c r="L575" s="39"/>
      <c r="M575" s="39"/>
      <c r="N575" s="20"/>
    </row>
    <row r="576" spans="1:14" ht="30" customHeight="1" x14ac:dyDescent="0.3">
      <c r="A576" s="47"/>
      <c r="B576" s="69">
        <v>19</v>
      </c>
      <c r="C576" s="60" t="str">
        <f>IF(C137="","Invitee 19",CONCATENATE(C137," ",F137))</f>
        <v>Invitee 19</v>
      </c>
      <c r="D576" s="60"/>
      <c r="E576" s="49"/>
      <c r="F576" s="50"/>
      <c r="G576" s="50"/>
      <c r="H576" s="50"/>
      <c r="I576" s="48"/>
      <c r="J576" s="48"/>
      <c r="K576" s="48"/>
      <c r="L576" s="48"/>
      <c r="M576" s="50"/>
      <c r="N576" s="51"/>
    </row>
    <row r="577" spans="1:14" ht="20" customHeight="1" x14ac:dyDescent="0.3">
      <c r="A577" s="21"/>
      <c r="B577" s="24"/>
      <c r="C577" s="61" t="s">
        <v>107</v>
      </c>
      <c r="D577" s="61"/>
      <c r="E577" s="62"/>
      <c r="F577" s="89" t="s">
        <v>108</v>
      </c>
      <c r="G577" s="61"/>
      <c r="H577" s="61"/>
      <c r="I577" s="89" t="s">
        <v>109</v>
      </c>
      <c r="J577" s="89"/>
      <c r="K577" s="89"/>
      <c r="L577" s="61" t="s">
        <v>110</v>
      </c>
      <c r="M577" s="61"/>
      <c r="N577" s="20"/>
    </row>
    <row r="578" spans="1:14" ht="20" customHeight="1" x14ac:dyDescent="0.3">
      <c r="A578" s="21"/>
      <c r="B578" s="24"/>
      <c r="C578" s="102"/>
      <c r="D578" s="103"/>
      <c r="E578" s="104"/>
      <c r="F578" s="105"/>
      <c r="G578" s="106"/>
      <c r="H578" s="107"/>
      <c r="I578" s="108"/>
      <c r="J578" s="109"/>
      <c r="K578" s="109"/>
      <c r="L578" s="102"/>
      <c r="M578" s="104"/>
      <c r="N578" s="20"/>
    </row>
    <row r="579" spans="1:14" ht="20" customHeight="1" x14ac:dyDescent="0.3">
      <c r="A579" s="21"/>
      <c r="B579" s="41" t="str">
        <f>IF(C137="","A.  Inviting contact to express their need",CONCATENATE("A.  Inviting ",C137," to express their need"))</f>
        <v>A.  Inviting contact to express their need</v>
      </c>
      <c r="C579" s="36"/>
      <c r="D579" s="36"/>
      <c r="E579" s="36"/>
      <c r="F579" s="36"/>
      <c r="G579" s="36"/>
      <c r="H579" s="36"/>
      <c r="I579" s="40"/>
      <c r="J579" s="36"/>
      <c r="K579" s="36"/>
      <c r="L579" s="36"/>
      <c r="M579" s="46" t="str">
        <f>I137</f>
        <v/>
      </c>
      <c r="N579" s="20"/>
    </row>
    <row r="580" spans="1:14" ht="20" customHeight="1" x14ac:dyDescent="0.3">
      <c r="A580" s="21"/>
      <c r="B580" s="41"/>
      <c r="C580" s="24" t="s">
        <v>25</v>
      </c>
      <c r="D580" s="24"/>
      <c r="E580" s="42" t="s">
        <v>28</v>
      </c>
      <c r="F580" s="34" t="s">
        <v>27</v>
      </c>
      <c r="G580" s="34"/>
      <c r="H580" s="34" t="s">
        <v>33</v>
      </c>
      <c r="I580" s="24" t="s">
        <v>26</v>
      </c>
      <c r="J580" s="24"/>
      <c r="K580" s="24"/>
      <c r="L580" s="138" t="s">
        <v>32</v>
      </c>
      <c r="M580" s="138"/>
      <c r="N580" s="20"/>
    </row>
    <row r="581" spans="1:14" ht="20" customHeight="1" x14ac:dyDescent="0.3">
      <c r="A581" s="21"/>
      <c r="B581" s="23"/>
      <c r="C581" s="114"/>
      <c r="D581" s="115"/>
      <c r="E581" s="33"/>
      <c r="F581" s="114"/>
      <c r="G581" s="115"/>
      <c r="H581" s="33"/>
      <c r="I581" s="114"/>
      <c r="J581" s="115"/>
      <c r="K581" s="43"/>
      <c r="L581" s="116"/>
      <c r="M581" s="117"/>
      <c r="N581" s="20"/>
    </row>
    <row r="582" spans="1:14" ht="60" customHeight="1" x14ac:dyDescent="0.3">
      <c r="A582" s="21"/>
      <c r="B582" s="36"/>
      <c r="C582" s="118" t="str">
        <f>IF(C137="", "Their expressed need:",CONCATENATE(C137,"'s expressed need:"))</f>
        <v>Their expressed need:</v>
      </c>
      <c r="D582" s="119"/>
      <c r="E582" s="120"/>
      <c r="F582" s="121"/>
      <c r="G582" s="121"/>
      <c r="H582" s="121"/>
      <c r="I582" s="121"/>
      <c r="J582" s="121"/>
      <c r="K582" s="121"/>
      <c r="L582" s="121"/>
      <c r="M582" s="122"/>
      <c r="N582" s="20"/>
    </row>
    <row r="583" spans="1:14" ht="20" customHeight="1" x14ac:dyDescent="0.3">
      <c r="A583" s="21"/>
      <c r="B583" s="36"/>
      <c r="C583" s="25"/>
      <c r="D583" s="45" t="s">
        <v>76</v>
      </c>
      <c r="E583" s="97"/>
      <c r="F583" s="98"/>
      <c r="G583" s="98"/>
      <c r="H583" s="99"/>
      <c r="I583" s="25"/>
      <c r="J583" s="44" t="s">
        <v>75</v>
      </c>
      <c r="K583" s="97"/>
      <c r="L583" s="98"/>
      <c r="M583" s="99"/>
      <c r="N583" s="20"/>
    </row>
    <row r="584" spans="1:14" ht="25" customHeight="1" x14ac:dyDescent="0.3">
      <c r="A584" s="21"/>
      <c r="B584" s="41" t="str">
        <f>IF(C137="","B.  Honoring invitee's expressed need",CONCATENATE("B.  Honoring ",C137,"'s expressed need"))</f>
        <v>B.  Honoring invitee's expressed need</v>
      </c>
      <c r="C584" s="36"/>
      <c r="D584" s="36"/>
      <c r="E584" s="36"/>
      <c r="F584" s="36"/>
      <c r="G584" s="36"/>
      <c r="H584" s="36"/>
      <c r="I584" s="40"/>
      <c r="J584" s="36"/>
      <c r="K584" s="36"/>
      <c r="L584" s="36"/>
      <c r="M584" s="46" t="str">
        <f>J137</f>
        <v/>
      </c>
      <c r="N584" s="20"/>
    </row>
    <row r="585" spans="1:14" ht="45" customHeight="1" x14ac:dyDescent="0.3">
      <c r="A585" s="21"/>
      <c r="B585" s="36"/>
      <c r="C585" s="100" t="str">
        <f>IF(C137="","Honoring invitee's expressed need",CONCATENATE("Honoring ",C137,"'s expressed need"))</f>
        <v>Honoring invitee's expressed need</v>
      </c>
      <c r="D585" s="100"/>
      <c r="E585" s="101"/>
      <c r="F585" s="125"/>
      <c r="G585" s="126"/>
      <c r="H585" s="126"/>
      <c r="I585" s="126"/>
      <c r="J585" s="126"/>
      <c r="K585" s="126"/>
      <c r="L585" s="126"/>
      <c r="M585" s="127"/>
      <c r="N585" s="20"/>
    </row>
    <row r="586" spans="1:14" ht="45" customHeight="1" x14ac:dyDescent="0.3">
      <c r="A586" s="21"/>
      <c r="B586" s="36"/>
      <c r="C586" s="136" t="str">
        <f>IF(C137="","Invitee's feedback to my efforts",CONCATENATE(C137,"'s feedback to my efforts"))</f>
        <v>Invitee's feedback to my efforts</v>
      </c>
      <c r="D586" s="136"/>
      <c r="E586" s="137"/>
      <c r="F586" s="125"/>
      <c r="G586" s="126"/>
      <c r="H586" s="126"/>
      <c r="I586" s="126"/>
      <c r="J586" s="126"/>
      <c r="K586" s="126"/>
      <c r="L586" s="126"/>
      <c r="M586" s="127"/>
      <c r="N586" s="20"/>
    </row>
    <row r="587" spans="1:14" ht="20" customHeight="1" x14ac:dyDescent="0.3">
      <c r="A587" s="21"/>
      <c r="B587" s="36"/>
      <c r="C587" s="128" t="str">
        <f>IF(C137="","Their satisfaction level ",CONCATENATE(C137,"'s satisfaction level "))</f>
        <v xml:space="preserve">Their satisfaction level </v>
      </c>
      <c r="D587" s="128"/>
      <c r="E587" s="128"/>
      <c r="F587" s="129"/>
      <c r="G587" s="130"/>
      <c r="H587" s="131"/>
      <c r="I587" s="132"/>
      <c r="J587" s="133" t="str">
        <f>IF(C137="","Their emotional response ",CONCATENATE(C137,"'s emotional response "))</f>
        <v xml:space="preserve">Their emotional response </v>
      </c>
      <c r="K587" s="134"/>
      <c r="L587" s="135"/>
      <c r="M587" s="43"/>
      <c r="N587" s="20"/>
    </row>
    <row r="588" spans="1:14" ht="20" customHeight="1" x14ac:dyDescent="0.3">
      <c r="A588" s="21"/>
      <c r="B588" s="36"/>
      <c r="C588" s="39"/>
      <c r="D588" s="39"/>
      <c r="E588" s="39"/>
      <c r="F588" s="39"/>
      <c r="G588" s="39"/>
      <c r="H588" s="39"/>
      <c r="I588" s="39"/>
      <c r="J588" s="39"/>
      <c r="K588" s="39"/>
      <c r="L588" s="39"/>
      <c r="M588" s="39"/>
      <c r="N588" s="20"/>
    </row>
    <row r="589" spans="1:14" ht="25" customHeight="1" x14ac:dyDescent="0.3">
      <c r="A589" s="21"/>
      <c r="B589" s="41" t="str">
        <f>IF(C137="","C.  My expressed need to ask this invitee",CONCATENATE("C.  My expressed need to ask ",C137))</f>
        <v>C.  My expressed need to ask this invitee</v>
      </c>
      <c r="C589" s="38"/>
      <c r="D589" s="38"/>
      <c r="E589" s="38"/>
      <c r="F589" s="37"/>
      <c r="G589" s="37"/>
      <c r="H589" s="37"/>
      <c r="I589" s="37"/>
      <c r="J589" s="37"/>
      <c r="K589" s="37"/>
      <c r="L589" s="37"/>
      <c r="M589" s="52" t="str">
        <f>IF(OR(G593="",M593=""),"",K137)</f>
        <v/>
      </c>
      <c r="N589" s="20"/>
    </row>
    <row r="590" spans="1:14" ht="45" customHeight="1" x14ac:dyDescent="0.3">
      <c r="A590" s="21"/>
      <c r="B590" s="55" t="s">
        <v>90</v>
      </c>
      <c r="C590" s="123" t="str">
        <f>IF(C137="","Affirming this invitee",CONCATENATE("Affirming ",C137))</f>
        <v>Affirming this invitee</v>
      </c>
      <c r="D590" s="123"/>
      <c r="E590" s="124"/>
      <c r="F590" s="125" t="s">
        <v>92</v>
      </c>
      <c r="G590" s="126"/>
      <c r="H590" s="126"/>
      <c r="I590" s="126"/>
      <c r="J590" s="126"/>
      <c r="K590" s="126"/>
      <c r="L590" s="126"/>
      <c r="M590" s="127"/>
      <c r="N590" s="20"/>
    </row>
    <row r="591" spans="1:14" ht="45" customHeight="1" x14ac:dyDescent="0.3">
      <c r="A591" s="21"/>
      <c r="B591" s="56" t="s">
        <v>91</v>
      </c>
      <c r="C591" s="123" t="str">
        <f>IF(C137="","My need this invitee could respect",CONCATENATE("My need ",C137," could respect"))</f>
        <v>My need this invitee could respect</v>
      </c>
      <c r="D591" s="123"/>
      <c r="E591" s="124"/>
      <c r="F591" s="125" t="s">
        <v>158</v>
      </c>
      <c r="G591" s="126"/>
      <c r="H591" s="126"/>
      <c r="I591" s="126"/>
      <c r="J591" s="126"/>
      <c r="K591" s="126"/>
      <c r="L591" s="126"/>
      <c r="M591" s="127"/>
      <c r="N591" s="20"/>
    </row>
    <row r="592" spans="1:14" ht="45" customHeight="1" x14ac:dyDescent="0.3">
      <c r="A592" s="21"/>
      <c r="B592" s="55" t="s">
        <v>90</v>
      </c>
      <c r="C592" s="123" t="str">
        <f>IF(C137="","Mutuality with this invitee",CONCATENATE("Mutuality with ",C137))</f>
        <v>Mutuality with this invitee</v>
      </c>
      <c r="D592" s="123"/>
      <c r="E592" s="124"/>
      <c r="F592" s="125" t="s">
        <v>93</v>
      </c>
      <c r="G592" s="126"/>
      <c r="H592" s="126"/>
      <c r="I592" s="126"/>
      <c r="J592" s="126"/>
      <c r="K592" s="126"/>
      <c r="L592" s="126"/>
      <c r="M592" s="127"/>
      <c r="N592" s="20"/>
    </row>
    <row r="593" spans="1:14" ht="20" customHeight="1" x14ac:dyDescent="0.3">
      <c r="A593" s="21"/>
      <c r="B593" s="36"/>
      <c r="C593" s="128" t="str">
        <f>IF(C137="","Their receptive level ",CONCATENATE(C137,"'s receptive level "))</f>
        <v xml:space="preserve">Their receptive level </v>
      </c>
      <c r="D593" s="128"/>
      <c r="E593" s="128"/>
      <c r="F593" s="129"/>
      <c r="G593" s="130"/>
      <c r="H593" s="131"/>
      <c r="I593" s="132"/>
      <c r="J593" s="133" t="str">
        <f>IF(C137="","Their responsiveness ",CONCATENATE(C137,"'s responsiveness "))</f>
        <v xml:space="preserve">Their responsiveness </v>
      </c>
      <c r="K593" s="134"/>
      <c r="L593" s="135"/>
      <c r="M593" s="54"/>
      <c r="N593" s="20"/>
    </row>
    <row r="594" spans="1:14" ht="20" customHeight="1" x14ac:dyDescent="0.3">
      <c r="A594" s="21"/>
      <c r="B594" s="36"/>
      <c r="C594" s="22"/>
      <c r="D594" s="22"/>
      <c r="E594" s="22"/>
      <c r="F594" s="22"/>
      <c r="G594" s="22"/>
      <c r="H594" s="22"/>
      <c r="I594" s="22"/>
      <c r="J594" s="22"/>
      <c r="K594" s="22"/>
      <c r="L594" s="22"/>
      <c r="M594" s="22"/>
      <c r="N594" s="20"/>
    </row>
    <row r="595" spans="1:14" ht="25" customHeight="1" x14ac:dyDescent="0.3">
      <c r="A595" s="21"/>
      <c r="B595" s="41" t="str">
        <f>IF(C137="","D.  Interest in my potential wellness campaign",CONCATENATE("D.  ",C137,"'s interest in my potential wellness campaign"))</f>
        <v>D.  Interest in my potential wellness campaign</v>
      </c>
      <c r="C595" s="39"/>
      <c r="D595" s="39"/>
      <c r="E595" s="39"/>
      <c r="F595" s="39"/>
      <c r="G595" s="39"/>
      <c r="H595" s="39"/>
      <c r="I595" s="39"/>
      <c r="J595" s="39"/>
      <c r="K595" s="39"/>
      <c r="L595" s="39"/>
      <c r="M595" s="52" t="str">
        <f>IF(OR(C598="",I598="",L598=""),"",L137)</f>
        <v/>
      </c>
      <c r="N595" s="20"/>
    </row>
    <row r="596" spans="1:14" ht="20" customHeight="1" x14ac:dyDescent="0.3">
      <c r="A596" s="21"/>
      <c r="B596" s="36"/>
      <c r="C596" s="39"/>
      <c r="D596" s="39"/>
      <c r="E596" s="53" t="s">
        <v>99</v>
      </c>
      <c r="F596" s="110" t="str">
        <f>IF(485="","",F572)</f>
        <v/>
      </c>
      <c r="G596" s="111"/>
      <c r="H596" s="111"/>
      <c r="I596" s="111"/>
      <c r="J596" s="111"/>
      <c r="K596" s="111"/>
      <c r="L596" s="111"/>
      <c r="M596" s="112"/>
      <c r="N596" s="20"/>
    </row>
    <row r="597" spans="1:14" ht="20" customHeight="1" x14ac:dyDescent="0.3">
      <c r="A597" s="21"/>
      <c r="B597" s="36"/>
      <c r="C597" s="24" t="s">
        <v>25</v>
      </c>
      <c r="D597" s="24"/>
      <c r="E597" s="42" t="s">
        <v>28</v>
      </c>
      <c r="F597" s="34" t="s">
        <v>27</v>
      </c>
      <c r="G597" s="34"/>
      <c r="H597" s="34" t="s">
        <v>33</v>
      </c>
      <c r="I597" s="24" t="s">
        <v>26</v>
      </c>
      <c r="J597" s="24"/>
      <c r="K597" s="24"/>
      <c r="L597" s="113" t="s">
        <v>32</v>
      </c>
      <c r="M597" s="113"/>
      <c r="N597" s="20"/>
    </row>
    <row r="598" spans="1:14" ht="20" customHeight="1" x14ac:dyDescent="0.3">
      <c r="A598" s="21"/>
      <c r="B598" s="36"/>
      <c r="C598" s="114"/>
      <c r="D598" s="115"/>
      <c r="E598" s="33"/>
      <c r="F598" s="114"/>
      <c r="G598" s="115"/>
      <c r="H598" s="33"/>
      <c r="I598" s="114"/>
      <c r="J598" s="115"/>
      <c r="K598" s="43"/>
      <c r="L598" s="116"/>
      <c r="M598" s="117"/>
      <c r="N598" s="20"/>
    </row>
    <row r="599" spans="1:14" ht="20" customHeight="1" x14ac:dyDescent="0.3">
      <c r="A599" s="21"/>
      <c r="B599" s="36"/>
      <c r="C599" s="39"/>
      <c r="D599" s="39"/>
      <c r="E599" s="39"/>
      <c r="F599" s="39"/>
      <c r="G599" s="39"/>
      <c r="H599" s="39"/>
      <c r="I599" s="39"/>
      <c r="J599" s="39"/>
      <c r="K599" s="39"/>
      <c r="L599" s="39"/>
      <c r="M599" s="39"/>
      <c r="N599" s="20"/>
    </row>
    <row r="600" spans="1:14" ht="30" customHeight="1" x14ac:dyDescent="0.3">
      <c r="A600" s="47"/>
      <c r="B600" s="69">
        <v>20</v>
      </c>
      <c r="C600" s="60" t="str">
        <f>IF(C138="","Invitee 20",CONCATENATE(C138," ",F138))</f>
        <v>Invitee 20</v>
      </c>
      <c r="D600" s="60"/>
      <c r="E600" s="49"/>
      <c r="F600" s="50"/>
      <c r="G600" s="50"/>
      <c r="H600" s="50"/>
      <c r="I600" s="48"/>
      <c r="J600" s="48"/>
      <c r="K600" s="48"/>
      <c r="L600" s="48"/>
      <c r="M600" s="50"/>
      <c r="N600" s="51"/>
    </row>
    <row r="601" spans="1:14" ht="20" customHeight="1" x14ac:dyDescent="0.3">
      <c r="A601" s="21"/>
      <c r="B601" s="24"/>
      <c r="C601" s="61" t="s">
        <v>107</v>
      </c>
      <c r="D601" s="61"/>
      <c r="E601" s="62"/>
      <c r="F601" s="89" t="s">
        <v>108</v>
      </c>
      <c r="G601" s="61"/>
      <c r="H601" s="61"/>
      <c r="I601" s="89" t="s">
        <v>109</v>
      </c>
      <c r="J601" s="89"/>
      <c r="K601" s="89"/>
      <c r="L601" s="61" t="s">
        <v>110</v>
      </c>
      <c r="M601" s="61"/>
      <c r="N601" s="20"/>
    </row>
    <row r="602" spans="1:14" ht="20" customHeight="1" x14ac:dyDescent="0.3">
      <c r="A602" s="21"/>
      <c r="B602" s="24"/>
      <c r="C602" s="102"/>
      <c r="D602" s="103"/>
      <c r="E602" s="104"/>
      <c r="F602" s="105"/>
      <c r="G602" s="106"/>
      <c r="H602" s="107"/>
      <c r="I602" s="108"/>
      <c r="J602" s="109"/>
      <c r="K602" s="109"/>
      <c r="L602" s="102"/>
      <c r="M602" s="104"/>
      <c r="N602" s="20"/>
    </row>
    <row r="603" spans="1:14" ht="20" customHeight="1" x14ac:dyDescent="0.3">
      <c r="A603" s="21"/>
      <c r="B603" s="41" t="str">
        <f>IF(C138="","A.  Inviting contact to express their need",CONCATENATE("A.  Inviting ",C138," to express their need"))</f>
        <v>A.  Inviting contact to express their need</v>
      </c>
      <c r="C603" s="36"/>
      <c r="D603" s="36"/>
      <c r="E603" s="36"/>
      <c r="F603" s="36"/>
      <c r="G603" s="36"/>
      <c r="H603" s="36"/>
      <c r="I603" s="40"/>
      <c r="J603" s="36"/>
      <c r="K603" s="36"/>
      <c r="L603" s="36"/>
      <c r="M603" s="46" t="str">
        <f>I138</f>
        <v/>
      </c>
      <c r="N603" s="20"/>
    </row>
    <row r="604" spans="1:14" ht="20" customHeight="1" x14ac:dyDescent="0.3">
      <c r="A604" s="21"/>
      <c r="B604" s="41"/>
      <c r="C604" s="24" t="s">
        <v>25</v>
      </c>
      <c r="D604" s="24"/>
      <c r="E604" s="42" t="s">
        <v>28</v>
      </c>
      <c r="F604" s="34" t="s">
        <v>27</v>
      </c>
      <c r="G604" s="34"/>
      <c r="H604" s="34" t="s">
        <v>33</v>
      </c>
      <c r="I604" s="24" t="s">
        <v>26</v>
      </c>
      <c r="J604" s="24"/>
      <c r="K604" s="24"/>
      <c r="L604" s="138" t="s">
        <v>32</v>
      </c>
      <c r="M604" s="138"/>
      <c r="N604" s="20"/>
    </row>
    <row r="605" spans="1:14" ht="20" customHeight="1" x14ac:dyDescent="0.3">
      <c r="A605" s="21"/>
      <c r="B605" s="23"/>
      <c r="C605" s="114"/>
      <c r="D605" s="115"/>
      <c r="E605" s="33"/>
      <c r="F605" s="114"/>
      <c r="G605" s="115"/>
      <c r="H605" s="33"/>
      <c r="I605" s="114"/>
      <c r="J605" s="115"/>
      <c r="K605" s="43"/>
      <c r="L605" s="116"/>
      <c r="M605" s="117"/>
      <c r="N605" s="20"/>
    </row>
    <row r="606" spans="1:14" ht="60" customHeight="1" x14ac:dyDescent="0.3">
      <c r="A606" s="21"/>
      <c r="B606" s="36"/>
      <c r="C606" s="118" t="str">
        <f>IF(C138="", "Their expressed need:",CONCATENATE(C138,"'s expressed need:"))</f>
        <v>Their expressed need:</v>
      </c>
      <c r="D606" s="119"/>
      <c r="E606" s="120"/>
      <c r="F606" s="121"/>
      <c r="G606" s="121"/>
      <c r="H606" s="121"/>
      <c r="I606" s="121"/>
      <c r="J606" s="121"/>
      <c r="K606" s="121"/>
      <c r="L606" s="121"/>
      <c r="M606" s="122"/>
      <c r="N606" s="20"/>
    </row>
    <row r="607" spans="1:14" ht="20" customHeight="1" x14ac:dyDescent="0.3">
      <c r="A607" s="21"/>
      <c r="B607" s="36"/>
      <c r="C607" s="25"/>
      <c r="D607" s="45" t="s">
        <v>76</v>
      </c>
      <c r="E607" s="97"/>
      <c r="F607" s="98"/>
      <c r="G607" s="98"/>
      <c r="H607" s="99"/>
      <c r="I607" s="25"/>
      <c r="J607" s="44" t="s">
        <v>75</v>
      </c>
      <c r="K607" s="97"/>
      <c r="L607" s="98"/>
      <c r="M607" s="99"/>
      <c r="N607" s="20"/>
    </row>
    <row r="608" spans="1:14" ht="25" customHeight="1" x14ac:dyDescent="0.3">
      <c r="A608" s="21"/>
      <c r="B608" s="41" t="str">
        <f>IF(C138="","B.  Honoring invitee's expressed need",CONCATENATE("B.  Honoring ",C138,"'s expressed need"))</f>
        <v>B.  Honoring invitee's expressed need</v>
      </c>
      <c r="C608" s="36"/>
      <c r="D608" s="36"/>
      <c r="E608" s="36"/>
      <c r="F608" s="36"/>
      <c r="G608" s="36"/>
      <c r="H608" s="36"/>
      <c r="I608" s="40"/>
      <c r="J608" s="36"/>
      <c r="K608" s="36"/>
      <c r="L608" s="36"/>
      <c r="M608" s="46" t="str">
        <f>J138</f>
        <v/>
      </c>
      <c r="N608" s="20"/>
    </row>
    <row r="609" spans="1:14" ht="45" customHeight="1" x14ac:dyDescent="0.3">
      <c r="A609" s="21"/>
      <c r="B609" s="36"/>
      <c r="C609" s="100" t="str">
        <f>IF(C138="","Honoring invitee's expressed need",CONCATENATE("Honoring ",C138,"'s expressed need"))</f>
        <v>Honoring invitee's expressed need</v>
      </c>
      <c r="D609" s="100"/>
      <c r="E609" s="101"/>
      <c r="F609" s="125"/>
      <c r="G609" s="126"/>
      <c r="H609" s="126"/>
      <c r="I609" s="126"/>
      <c r="J609" s="126"/>
      <c r="K609" s="126"/>
      <c r="L609" s="126"/>
      <c r="M609" s="127"/>
      <c r="N609" s="20"/>
    </row>
    <row r="610" spans="1:14" ht="45" customHeight="1" x14ac:dyDescent="0.3">
      <c r="A610" s="21"/>
      <c r="B610" s="36"/>
      <c r="C610" s="136" t="str">
        <f>IF(C138="","Invitee's feedback to my efforts",CONCATENATE(C138,"'s feedback to my efforts"))</f>
        <v>Invitee's feedback to my efforts</v>
      </c>
      <c r="D610" s="136"/>
      <c r="E610" s="137"/>
      <c r="F610" s="125"/>
      <c r="G610" s="126"/>
      <c r="H610" s="126"/>
      <c r="I610" s="126"/>
      <c r="J610" s="126"/>
      <c r="K610" s="126"/>
      <c r="L610" s="126"/>
      <c r="M610" s="127"/>
      <c r="N610" s="20"/>
    </row>
    <row r="611" spans="1:14" ht="20" customHeight="1" x14ac:dyDescent="0.3">
      <c r="A611" s="21"/>
      <c r="B611" s="36"/>
      <c r="C611" s="128" t="str">
        <f>IF(C138="","Their satisfaction level ",CONCATENATE(C138,"'s satisfaction level "))</f>
        <v xml:space="preserve">Their satisfaction level </v>
      </c>
      <c r="D611" s="128"/>
      <c r="E611" s="128"/>
      <c r="F611" s="129"/>
      <c r="G611" s="130"/>
      <c r="H611" s="131"/>
      <c r="I611" s="132"/>
      <c r="J611" s="133" t="str">
        <f>IF(C138="","Their emotional response ",CONCATENATE(C138,"'s emotional response "))</f>
        <v xml:space="preserve">Their emotional response </v>
      </c>
      <c r="K611" s="134"/>
      <c r="L611" s="135"/>
      <c r="M611" s="43"/>
      <c r="N611" s="20"/>
    </row>
    <row r="612" spans="1:14" ht="20" customHeight="1" x14ac:dyDescent="0.3">
      <c r="A612" s="21"/>
      <c r="B612" s="36"/>
      <c r="C612" s="39"/>
      <c r="D612" s="39"/>
      <c r="E612" s="39"/>
      <c r="F612" s="39"/>
      <c r="G612" s="39"/>
      <c r="H612" s="39"/>
      <c r="I612" s="39"/>
      <c r="J612" s="39"/>
      <c r="K612" s="39"/>
      <c r="L612" s="39"/>
      <c r="M612" s="39"/>
      <c r="N612" s="20"/>
    </row>
    <row r="613" spans="1:14" ht="25" customHeight="1" x14ac:dyDescent="0.3">
      <c r="A613" s="21"/>
      <c r="B613" s="41" t="str">
        <f>IF(C138="","C.  My expressed need to ask this invitee",CONCATENATE("C.  My expressed need to ask ",C138))</f>
        <v>C.  My expressed need to ask this invitee</v>
      </c>
      <c r="C613" s="38"/>
      <c r="D613" s="38"/>
      <c r="E613" s="38"/>
      <c r="F613" s="37"/>
      <c r="G613" s="37"/>
      <c r="H613" s="37"/>
      <c r="I613" s="37"/>
      <c r="J613" s="37"/>
      <c r="K613" s="37"/>
      <c r="L613" s="37"/>
      <c r="M613" s="52" t="str">
        <f>IF(OR(G617="",M617=""),"",K138)</f>
        <v/>
      </c>
      <c r="N613" s="20"/>
    </row>
    <row r="614" spans="1:14" ht="45" customHeight="1" x14ac:dyDescent="0.3">
      <c r="A614" s="21"/>
      <c r="B614" s="55" t="s">
        <v>90</v>
      </c>
      <c r="C614" s="123" t="str">
        <f>IF(C138="","Affirming this invitee",CONCATENATE("Affirming ",C138))</f>
        <v>Affirming this invitee</v>
      </c>
      <c r="D614" s="123"/>
      <c r="E614" s="124"/>
      <c r="F614" s="125" t="s">
        <v>92</v>
      </c>
      <c r="G614" s="126"/>
      <c r="H614" s="126"/>
      <c r="I614" s="126"/>
      <c r="J614" s="126"/>
      <c r="K614" s="126"/>
      <c r="L614" s="126"/>
      <c r="M614" s="127"/>
      <c r="N614" s="20"/>
    </row>
    <row r="615" spans="1:14" ht="45" customHeight="1" x14ac:dyDescent="0.3">
      <c r="A615" s="21"/>
      <c r="B615" s="56" t="s">
        <v>91</v>
      </c>
      <c r="C615" s="123" t="str">
        <f>IF(C138="","My need this invitee could respect",CONCATENATE("My need ",C138," could respect"))</f>
        <v>My need this invitee could respect</v>
      </c>
      <c r="D615" s="123"/>
      <c r="E615" s="124"/>
      <c r="F615" s="125" t="s">
        <v>158</v>
      </c>
      <c r="G615" s="126"/>
      <c r="H615" s="126"/>
      <c r="I615" s="126"/>
      <c r="J615" s="126"/>
      <c r="K615" s="126"/>
      <c r="L615" s="126"/>
      <c r="M615" s="127"/>
      <c r="N615" s="20"/>
    </row>
    <row r="616" spans="1:14" ht="45" customHeight="1" x14ac:dyDescent="0.3">
      <c r="A616" s="21"/>
      <c r="B616" s="55" t="s">
        <v>90</v>
      </c>
      <c r="C616" s="123" t="str">
        <f>IF(C138="","Mutuality with this invitee",CONCATENATE("Mutuality with ",C138))</f>
        <v>Mutuality with this invitee</v>
      </c>
      <c r="D616" s="123"/>
      <c r="E616" s="124"/>
      <c r="F616" s="125" t="s">
        <v>93</v>
      </c>
      <c r="G616" s="126"/>
      <c r="H616" s="126"/>
      <c r="I616" s="126"/>
      <c r="J616" s="126"/>
      <c r="K616" s="126"/>
      <c r="L616" s="126"/>
      <c r="M616" s="127"/>
      <c r="N616" s="20"/>
    </row>
    <row r="617" spans="1:14" ht="20" customHeight="1" x14ac:dyDescent="0.3">
      <c r="A617" s="21"/>
      <c r="B617" s="36"/>
      <c r="C617" s="128" t="str">
        <f>IF(C138="","Their receptive level ",CONCATENATE(C138,"'s receptive level "))</f>
        <v xml:space="preserve">Their receptive level </v>
      </c>
      <c r="D617" s="128"/>
      <c r="E617" s="128"/>
      <c r="F617" s="129"/>
      <c r="G617" s="130"/>
      <c r="H617" s="131"/>
      <c r="I617" s="132"/>
      <c r="J617" s="133" t="str">
        <f>IF(C138="","Their responsiveness ",CONCATENATE(C138,"'s responsiveness "))</f>
        <v xml:space="preserve">Their responsiveness </v>
      </c>
      <c r="K617" s="134"/>
      <c r="L617" s="135"/>
      <c r="M617" s="54"/>
      <c r="N617" s="20"/>
    </row>
    <row r="618" spans="1:14" ht="20" customHeight="1" x14ac:dyDescent="0.3">
      <c r="A618" s="21"/>
      <c r="B618" s="36"/>
      <c r="C618" s="22"/>
      <c r="D618" s="22"/>
      <c r="E618" s="22"/>
      <c r="F618" s="22"/>
      <c r="G618" s="22"/>
      <c r="H618" s="22"/>
      <c r="I618" s="22"/>
      <c r="J618" s="22"/>
      <c r="K618" s="22"/>
      <c r="L618" s="22"/>
      <c r="M618" s="22"/>
      <c r="N618" s="20"/>
    </row>
    <row r="619" spans="1:14" ht="25" customHeight="1" x14ac:dyDescent="0.3">
      <c r="A619" s="21"/>
      <c r="B619" s="41" t="str">
        <f>IF(C138="","D.  Interest in my potential wellness campaign",CONCATENATE("D.  ",C138,"'s interest in my potential wellness campaign"))</f>
        <v>D.  Interest in my potential wellness campaign</v>
      </c>
      <c r="C619" s="39"/>
      <c r="D619" s="39"/>
      <c r="E619" s="39"/>
      <c r="F619" s="39"/>
      <c r="G619" s="39"/>
      <c r="H619" s="39"/>
      <c r="I619" s="39"/>
      <c r="J619" s="39"/>
      <c r="K619" s="39"/>
      <c r="L619" s="39"/>
      <c r="M619" s="52" t="str">
        <f>IF(OR(C622="",I622="",L622=""),"",L138)</f>
        <v/>
      </c>
      <c r="N619" s="20"/>
    </row>
    <row r="620" spans="1:14" ht="20" customHeight="1" x14ac:dyDescent="0.3">
      <c r="A620" s="21"/>
      <c r="B620" s="36"/>
      <c r="C620" s="39"/>
      <c r="D620" s="39"/>
      <c r="E620" s="53" t="s">
        <v>99</v>
      </c>
      <c r="F620" s="110" t="str">
        <f>IF(OR(F596=0,F596=""),"",F596)</f>
        <v/>
      </c>
      <c r="G620" s="111"/>
      <c r="H620" s="111"/>
      <c r="I620" s="111"/>
      <c r="J620" s="111"/>
      <c r="K620" s="111"/>
      <c r="L620" s="111"/>
      <c r="M620" s="112"/>
      <c r="N620" s="20"/>
    </row>
    <row r="621" spans="1:14" ht="20" customHeight="1" x14ac:dyDescent="0.3">
      <c r="A621" s="21"/>
      <c r="B621" s="36"/>
      <c r="C621" s="24" t="s">
        <v>25</v>
      </c>
      <c r="D621" s="24"/>
      <c r="E621" s="42" t="s">
        <v>28</v>
      </c>
      <c r="F621" s="34" t="s">
        <v>27</v>
      </c>
      <c r="G621" s="34"/>
      <c r="H621" s="34" t="s">
        <v>33</v>
      </c>
      <c r="I621" s="24" t="s">
        <v>26</v>
      </c>
      <c r="J621" s="24"/>
      <c r="K621" s="24"/>
      <c r="L621" s="113" t="s">
        <v>32</v>
      </c>
      <c r="M621" s="113"/>
      <c r="N621" s="20"/>
    </row>
    <row r="622" spans="1:14" ht="20" customHeight="1" x14ac:dyDescent="0.3">
      <c r="A622" s="21"/>
      <c r="B622" s="36"/>
      <c r="C622" s="114"/>
      <c r="D622" s="115"/>
      <c r="E622" s="33"/>
      <c r="F622" s="114"/>
      <c r="G622" s="115"/>
      <c r="H622" s="33"/>
      <c r="I622" s="114"/>
      <c r="J622" s="115"/>
      <c r="K622" s="43"/>
      <c r="L622" s="116"/>
      <c r="M622" s="117"/>
      <c r="N622" s="20"/>
    </row>
    <row r="623" spans="1:14" ht="20" customHeight="1" x14ac:dyDescent="0.3">
      <c r="A623" s="21"/>
      <c r="B623" s="36"/>
      <c r="C623" s="39"/>
      <c r="D623" s="39"/>
      <c r="E623" s="39"/>
      <c r="F623" s="39"/>
      <c r="G623" s="39"/>
      <c r="H623" s="39"/>
      <c r="I623" s="39"/>
      <c r="J623" s="39"/>
      <c r="K623" s="39"/>
      <c r="L623" s="39"/>
      <c r="M623" s="39"/>
      <c r="N623" s="20"/>
    </row>
    <row r="624" spans="1:14" ht="90" customHeight="1" x14ac:dyDescent="0.3">
      <c r="A624" s="75"/>
      <c r="B624" s="174" t="s">
        <v>118</v>
      </c>
      <c r="C624" s="174"/>
      <c r="D624" s="174"/>
      <c r="E624" s="174"/>
      <c r="F624" s="174"/>
      <c r="G624" s="174"/>
      <c r="H624" s="174"/>
      <c r="I624" s="174"/>
      <c r="J624" s="174"/>
      <c r="K624" s="174"/>
      <c r="L624" s="174"/>
      <c r="M624" s="174"/>
      <c r="N624" s="76"/>
    </row>
    <row r="625" spans="1:14" ht="45" customHeight="1" x14ac:dyDescent="0.3">
      <c r="A625" s="21"/>
      <c r="B625" s="171" t="str">
        <f>C1056</f>
        <v>Engage as many contacts above to get a reliable responsiveness score.</v>
      </c>
      <c r="C625" s="171"/>
      <c r="D625" s="171"/>
      <c r="E625" s="171"/>
      <c r="F625" s="171"/>
      <c r="G625" s="171"/>
      <c r="H625" s="171"/>
      <c r="I625" s="171"/>
      <c r="J625" s="171"/>
      <c r="K625" s="171"/>
      <c r="L625" s="171"/>
      <c r="M625" s="171"/>
      <c r="N625" s="20"/>
    </row>
    <row r="626" spans="1:14" ht="45" customHeight="1" x14ac:dyDescent="0.3">
      <c r="A626" s="21"/>
      <c r="B626" s="170" t="str">
        <f>IF(L1055=0,"",C1058)</f>
        <v/>
      </c>
      <c r="C626" s="170"/>
      <c r="D626" s="170"/>
      <c r="E626" s="170"/>
      <c r="F626" s="170"/>
      <c r="G626" s="170"/>
      <c r="H626" s="170"/>
      <c r="I626" s="170"/>
      <c r="J626" s="170"/>
      <c r="K626" s="170"/>
      <c r="L626" s="170"/>
      <c r="M626" s="170"/>
      <c r="N626" s="20"/>
    </row>
    <row r="627" spans="1:14" ht="45" customHeight="1" x14ac:dyDescent="0.3">
      <c r="A627" s="21"/>
      <c r="B627" s="170" t="str">
        <f>IF(L1055=0,"",C1059)</f>
        <v/>
      </c>
      <c r="C627" s="170"/>
      <c r="D627" s="170"/>
      <c r="E627" s="170"/>
      <c r="F627" s="170"/>
      <c r="G627" s="170"/>
      <c r="H627" s="170"/>
      <c r="I627" s="170"/>
      <c r="J627" s="170"/>
      <c r="K627" s="170"/>
      <c r="L627" s="170"/>
      <c r="M627" s="170"/>
      <c r="N627" s="20"/>
    </row>
    <row r="628" spans="1:14" ht="45" customHeight="1" x14ac:dyDescent="0.3">
      <c r="A628" s="21"/>
      <c r="B628" s="170" t="str">
        <f>IF(L1055=0,"",C1060)</f>
        <v/>
      </c>
      <c r="C628" s="170"/>
      <c r="D628" s="170"/>
      <c r="E628" s="170"/>
      <c r="F628" s="170"/>
      <c r="G628" s="170"/>
      <c r="H628" s="170"/>
      <c r="I628" s="170"/>
      <c r="J628" s="170"/>
      <c r="K628" s="170"/>
      <c r="L628" s="170"/>
      <c r="M628" s="170"/>
      <c r="N628" s="20"/>
    </row>
    <row r="629" spans="1:14" ht="45" customHeight="1" x14ac:dyDescent="0.3">
      <c r="A629" s="21"/>
      <c r="B629" s="170" t="str">
        <f>IF(L1055=0,"",C1069)</f>
        <v/>
      </c>
      <c r="C629" s="170"/>
      <c r="D629" s="170"/>
      <c r="E629" s="170"/>
      <c r="F629" s="170"/>
      <c r="G629" s="170"/>
      <c r="H629" s="170"/>
      <c r="I629" s="170"/>
      <c r="J629" s="170"/>
      <c r="K629" s="170"/>
      <c r="L629" s="170"/>
      <c r="M629" s="170"/>
      <c r="N629" s="20"/>
    </row>
    <row r="630" spans="1:14" ht="20" customHeight="1" x14ac:dyDescent="0.3">
      <c r="A630" s="21"/>
      <c r="B630" s="36"/>
      <c r="C630" s="39"/>
      <c r="D630" s="39"/>
      <c r="E630" s="39"/>
      <c r="F630" s="39"/>
      <c r="G630" s="39"/>
      <c r="H630" s="39"/>
      <c r="I630" s="39"/>
      <c r="J630" s="39"/>
      <c r="K630" s="39"/>
      <c r="L630" s="39"/>
      <c r="M630" s="39"/>
      <c r="N630" s="20"/>
    </row>
    <row r="631" spans="1:14" ht="35" customHeight="1" x14ac:dyDescent="0.3">
      <c r="A631" s="21"/>
      <c r="B631" s="36"/>
      <c r="C631" s="173" t="e">
        <f>C1071</f>
        <v>#DIV/0!</v>
      </c>
      <c r="D631" s="173"/>
      <c r="E631" s="173"/>
      <c r="F631" s="173"/>
      <c r="G631" s="173"/>
      <c r="H631" s="39"/>
      <c r="I631" s="173" t="e">
        <f>I1071</f>
        <v>#DIV/0!</v>
      </c>
      <c r="J631" s="173"/>
      <c r="K631" s="173"/>
      <c r="L631" s="173"/>
      <c r="M631" s="173"/>
      <c r="N631" s="20"/>
    </row>
    <row r="632" spans="1:14" ht="20" customHeight="1" x14ac:dyDescent="0.3">
      <c r="A632" s="21"/>
      <c r="B632" s="36"/>
      <c r="C632" s="39"/>
      <c r="D632" s="39"/>
      <c r="E632" s="39"/>
      <c r="F632" s="39"/>
      <c r="G632" s="39"/>
      <c r="H632" s="39"/>
      <c r="I632" s="39"/>
      <c r="J632" s="39"/>
      <c r="K632" s="39"/>
      <c r="L632" s="39"/>
      <c r="M632" s="39"/>
      <c r="N632" s="20"/>
    </row>
    <row r="633" spans="1:14" ht="20" customHeight="1" x14ac:dyDescent="0.3">
      <c r="A633" s="21"/>
      <c r="B633" s="36"/>
      <c r="C633" s="39"/>
      <c r="D633" s="39"/>
      <c r="E633" s="39"/>
      <c r="F633" s="39"/>
      <c r="G633" s="39"/>
      <c r="H633" s="39"/>
      <c r="I633" s="39"/>
      <c r="J633" s="39"/>
      <c r="K633" s="39"/>
      <c r="L633" s="39"/>
      <c r="M633" s="39"/>
      <c r="N633" s="20"/>
    </row>
    <row r="634" spans="1:14" ht="20" customHeight="1" x14ac:dyDescent="0.3">
      <c r="A634" s="21"/>
      <c r="B634" s="36"/>
      <c r="C634" s="39"/>
      <c r="D634" s="39"/>
      <c r="E634" s="39"/>
      <c r="F634" s="39"/>
      <c r="G634" s="39"/>
      <c r="H634" s="39"/>
      <c r="I634" s="39"/>
      <c r="J634" s="39"/>
      <c r="K634" s="39"/>
      <c r="L634" s="39"/>
      <c r="M634" s="39"/>
      <c r="N634" s="20"/>
    </row>
    <row r="635" spans="1:14" ht="20" customHeight="1" x14ac:dyDescent="0.3">
      <c r="A635" s="21"/>
      <c r="B635" s="36"/>
      <c r="C635" s="39"/>
      <c r="D635" s="39"/>
      <c r="E635" s="39"/>
      <c r="F635" s="39"/>
      <c r="G635" s="39"/>
      <c r="H635" s="39"/>
      <c r="I635" s="39"/>
      <c r="J635" s="39"/>
      <c r="K635" s="39"/>
      <c r="L635" s="39"/>
      <c r="M635" s="39"/>
      <c r="N635" s="20"/>
    </row>
    <row r="636" spans="1:14" ht="20" customHeight="1" x14ac:dyDescent="0.3">
      <c r="A636" s="21"/>
      <c r="B636" s="36"/>
      <c r="C636" s="39"/>
      <c r="D636" s="39"/>
      <c r="E636" s="39"/>
      <c r="F636" s="39"/>
      <c r="G636" s="39"/>
      <c r="H636" s="39"/>
      <c r="I636" s="39"/>
      <c r="J636" s="39"/>
      <c r="K636" s="39"/>
      <c r="L636" s="39"/>
      <c r="M636" s="39"/>
      <c r="N636" s="20"/>
    </row>
    <row r="637" spans="1:14" ht="20" customHeight="1" x14ac:dyDescent="0.3">
      <c r="A637" s="21"/>
      <c r="B637" s="36"/>
      <c r="C637" s="39"/>
      <c r="D637" s="39"/>
      <c r="E637" s="39"/>
      <c r="F637" s="39"/>
      <c r="G637" s="39"/>
      <c r="H637" s="39"/>
      <c r="I637" s="39"/>
      <c r="J637" s="39"/>
      <c r="K637" s="39"/>
      <c r="L637" s="39"/>
      <c r="M637" s="39"/>
      <c r="N637" s="20"/>
    </row>
    <row r="638" spans="1:14" ht="20" customHeight="1" x14ac:dyDescent="0.3">
      <c r="A638" s="21"/>
      <c r="B638" s="36"/>
      <c r="C638" s="39"/>
      <c r="D638" s="39"/>
      <c r="E638" s="39"/>
      <c r="F638" s="39"/>
      <c r="G638" s="39"/>
      <c r="H638" s="39"/>
      <c r="I638" s="39"/>
      <c r="J638" s="39"/>
      <c r="K638" s="39"/>
      <c r="L638" s="39"/>
      <c r="M638" s="39"/>
      <c r="N638" s="20"/>
    </row>
    <row r="639" spans="1:14" ht="20" customHeight="1" x14ac:dyDescent="0.3">
      <c r="A639" s="21"/>
      <c r="B639" s="36"/>
      <c r="C639" s="39"/>
      <c r="D639" s="39"/>
      <c r="E639" s="39"/>
      <c r="F639" s="39"/>
      <c r="G639" s="39"/>
      <c r="H639" s="39"/>
      <c r="I639" s="39"/>
      <c r="J639" s="39"/>
      <c r="K639" s="39"/>
      <c r="L639" s="39"/>
      <c r="M639" s="39"/>
      <c r="N639" s="20"/>
    </row>
    <row r="640" spans="1:14" ht="20" customHeight="1" x14ac:dyDescent="0.3">
      <c r="A640" s="21"/>
      <c r="B640" s="36"/>
      <c r="C640" s="39"/>
      <c r="D640" s="39"/>
      <c r="E640" s="39"/>
      <c r="F640" s="39"/>
      <c r="G640" s="39"/>
      <c r="H640" s="39"/>
      <c r="I640" s="39"/>
      <c r="J640" s="39"/>
      <c r="K640" s="39"/>
      <c r="L640" s="39"/>
      <c r="M640" s="39"/>
      <c r="N640" s="20"/>
    </row>
    <row r="641" spans="1:14" ht="20" customHeight="1" x14ac:dyDescent="0.3">
      <c r="A641" s="21"/>
      <c r="B641" s="36"/>
      <c r="C641" s="39"/>
      <c r="D641" s="39"/>
      <c r="E641" s="39"/>
      <c r="F641" s="39"/>
      <c r="G641" s="39"/>
      <c r="H641" s="39"/>
      <c r="I641" s="39"/>
      <c r="J641" s="39"/>
      <c r="K641" s="39"/>
      <c r="L641" s="39"/>
      <c r="M641" s="39"/>
      <c r="N641" s="20"/>
    </row>
    <row r="642" spans="1:14" ht="20" customHeight="1" x14ac:dyDescent="0.3">
      <c r="A642" s="21"/>
      <c r="B642" s="36"/>
      <c r="C642" s="39"/>
      <c r="D642" s="39"/>
      <c r="E642" s="39"/>
      <c r="F642" s="39"/>
      <c r="G642" s="39"/>
      <c r="H642" s="39"/>
      <c r="I642" s="39"/>
      <c r="J642" s="39"/>
      <c r="K642" s="39"/>
      <c r="L642" s="39"/>
      <c r="M642" s="39"/>
      <c r="N642" s="20"/>
    </row>
    <row r="643" spans="1:14" ht="20" customHeight="1" x14ac:dyDescent="0.3">
      <c r="A643" s="21"/>
      <c r="B643" s="36"/>
      <c r="C643" s="39"/>
      <c r="D643" s="39"/>
      <c r="E643" s="39"/>
      <c r="F643" s="39"/>
      <c r="G643" s="39"/>
      <c r="H643" s="39"/>
      <c r="I643" s="39"/>
      <c r="J643" s="39"/>
      <c r="K643" s="39"/>
      <c r="L643" s="39"/>
      <c r="M643" s="39"/>
      <c r="N643" s="20"/>
    </row>
    <row r="644" spans="1:14" ht="20" customHeight="1" x14ac:dyDescent="0.3">
      <c r="A644" s="21"/>
      <c r="B644" s="36"/>
      <c r="C644" s="39"/>
      <c r="D644" s="39"/>
      <c r="E644" s="39"/>
      <c r="F644" s="39"/>
      <c r="G644" s="39"/>
      <c r="H644" s="39"/>
      <c r="I644" s="39"/>
      <c r="J644" s="39"/>
      <c r="K644" s="39"/>
      <c r="L644" s="39"/>
      <c r="M644" s="39"/>
      <c r="N644" s="20"/>
    </row>
    <row r="645" spans="1:14" ht="20" customHeight="1" x14ac:dyDescent="0.3">
      <c r="A645" s="21"/>
      <c r="B645" s="36"/>
      <c r="C645" s="39"/>
      <c r="D645" s="39"/>
      <c r="E645" s="39"/>
      <c r="F645" s="39"/>
      <c r="G645" s="39"/>
      <c r="H645" s="39"/>
      <c r="I645" s="39"/>
      <c r="J645" s="39"/>
      <c r="K645" s="39"/>
      <c r="L645" s="39"/>
      <c r="M645" s="39"/>
      <c r="N645" s="20"/>
    </row>
    <row r="646" spans="1:14" ht="20" customHeight="1" x14ac:dyDescent="0.3">
      <c r="A646" s="21"/>
      <c r="B646" s="36"/>
      <c r="C646" s="39"/>
      <c r="D646" s="39"/>
      <c r="E646" s="39"/>
      <c r="F646" s="39"/>
      <c r="G646" s="39"/>
      <c r="H646" s="39"/>
      <c r="I646" s="39"/>
      <c r="J646" s="39"/>
      <c r="K646" s="39"/>
      <c r="L646" s="39"/>
      <c r="M646" s="39"/>
      <c r="N646" s="20"/>
    </row>
    <row r="647" spans="1:14" ht="35" hidden="1" customHeight="1" x14ac:dyDescent="0.3">
      <c r="A647" s="47"/>
      <c r="B647" s="79"/>
      <c r="C647" s="80"/>
      <c r="D647" s="80"/>
      <c r="E647" s="80"/>
      <c r="F647" s="80"/>
      <c r="G647" s="80"/>
      <c r="H647" s="80"/>
      <c r="I647" s="80"/>
      <c r="J647" s="80"/>
      <c r="K647" s="80"/>
      <c r="L647" s="80"/>
      <c r="M647" s="80"/>
      <c r="N647" s="51"/>
    </row>
    <row r="648" spans="1:14" ht="20" hidden="1" customHeight="1" x14ac:dyDescent="0.3">
      <c r="A648" s="21"/>
      <c r="B648" s="36"/>
      <c r="C648" s="39"/>
      <c r="D648" s="39"/>
      <c r="E648" s="39"/>
      <c r="F648" s="39"/>
      <c r="G648" s="39"/>
      <c r="H648" s="39"/>
      <c r="I648" s="39"/>
      <c r="J648" s="39"/>
      <c r="K648" s="39"/>
      <c r="L648" s="39"/>
      <c r="M648" s="39"/>
      <c r="N648" s="20"/>
    </row>
    <row r="649" spans="1:14" ht="20" hidden="1" customHeight="1" x14ac:dyDescent="0.3">
      <c r="A649" s="21"/>
      <c r="B649" s="36"/>
      <c r="C649" s="39"/>
      <c r="D649" s="39"/>
      <c r="E649" s="39"/>
      <c r="F649" s="39"/>
      <c r="G649" s="39"/>
      <c r="H649" s="39"/>
      <c r="I649" s="39"/>
      <c r="J649" s="39"/>
      <c r="K649" s="39"/>
      <c r="L649" s="39"/>
      <c r="M649" s="39"/>
      <c r="N649" s="20"/>
    </row>
    <row r="650" spans="1:14" ht="20" hidden="1" customHeight="1" x14ac:dyDescent="0.3">
      <c r="A650" s="21"/>
      <c r="B650" s="36"/>
      <c r="C650" s="39"/>
      <c r="D650" s="39"/>
      <c r="E650" s="39"/>
      <c r="F650" s="39"/>
      <c r="G650" s="39"/>
      <c r="H650" s="39"/>
      <c r="I650" s="39"/>
      <c r="J650" s="39"/>
      <c r="K650" s="39"/>
      <c r="L650" s="39"/>
      <c r="M650" s="39"/>
      <c r="N650" s="20"/>
    </row>
    <row r="651" spans="1:14" ht="20" hidden="1" customHeight="1" x14ac:dyDescent="0.3">
      <c r="A651" s="21"/>
      <c r="B651" s="36"/>
      <c r="C651" s="39"/>
      <c r="D651" s="39"/>
      <c r="E651" s="39"/>
      <c r="F651" s="39"/>
      <c r="G651" s="39"/>
      <c r="H651" s="39"/>
      <c r="I651" s="39"/>
      <c r="J651" s="39"/>
      <c r="K651" s="39"/>
      <c r="L651" s="39"/>
      <c r="M651" s="39"/>
      <c r="N651" s="20"/>
    </row>
    <row r="652" spans="1:14" ht="20" hidden="1" customHeight="1" x14ac:dyDescent="0.3">
      <c r="A652" s="21"/>
      <c r="B652" s="36"/>
      <c r="C652" s="39"/>
      <c r="D652" s="39"/>
      <c r="E652" s="39"/>
      <c r="F652" s="39"/>
      <c r="G652" s="39"/>
      <c r="H652" s="39"/>
      <c r="I652" s="39"/>
      <c r="J652" s="39"/>
      <c r="K652" s="39"/>
      <c r="L652" s="39"/>
      <c r="M652" s="39"/>
      <c r="N652" s="20"/>
    </row>
    <row r="653" spans="1:14" ht="20" hidden="1" customHeight="1" x14ac:dyDescent="0.3">
      <c r="A653" s="21"/>
      <c r="B653" s="36"/>
      <c r="C653" s="39"/>
      <c r="D653" s="39"/>
      <c r="E653" s="39"/>
      <c r="F653" s="39"/>
      <c r="G653" s="39"/>
      <c r="H653" s="39"/>
      <c r="I653" s="39"/>
      <c r="J653" s="39"/>
      <c r="K653" s="39"/>
      <c r="L653" s="39"/>
      <c r="M653" s="39"/>
      <c r="N653" s="20"/>
    </row>
    <row r="654" spans="1:14" ht="20" hidden="1" customHeight="1" x14ac:dyDescent="0.3">
      <c r="A654" s="21"/>
      <c r="B654" s="36"/>
      <c r="C654" s="39"/>
      <c r="D654" s="39"/>
      <c r="E654" s="39"/>
      <c r="F654" s="39"/>
      <c r="G654" s="39"/>
      <c r="H654" s="39"/>
      <c r="I654" s="39"/>
      <c r="J654" s="39"/>
      <c r="K654" s="39"/>
      <c r="L654" s="39"/>
      <c r="M654" s="39"/>
      <c r="N654" s="20"/>
    </row>
    <row r="655" spans="1:14" ht="20" hidden="1" customHeight="1" x14ac:dyDescent="0.3">
      <c r="A655" s="21"/>
      <c r="B655" s="36"/>
      <c r="C655" s="39"/>
      <c r="D655" s="39"/>
      <c r="E655" s="39"/>
      <c r="F655" s="39"/>
      <c r="G655" s="39"/>
      <c r="H655" s="39"/>
      <c r="I655" s="39"/>
      <c r="J655" s="39"/>
      <c r="K655" s="39"/>
      <c r="L655" s="39"/>
      <c r="M655" s="39"/>
      <c r="N655" s="20"/>
    </row>
    <row r="656" spans="1:14" ht="20" hidden="1" customHeight="1" x14ac:dyDescent="0.3">
      <c r="A656" s="21"/>
      <c r="B656" s="36"/>
      <c r="C656" s="39"/>
      <c r="D656" s="39"/>
      <c r="E656" s="39"/>
      <c r="F656" s="39"/>
      <c r="G656" s="39"/>
      <c r="H656" s="39"/>
      <c r="I656" s="39"/>
      <c r="J656" s="39"/>
      <c r="K656" s="39"/>
      <c r="L656" s="39"/>
      <c r="M656" s="39"/>
      <c r="N656" s="20"/>
    </row>
    <row r="657" spans="1:14" ht="20" hidden="1" customHeight="1" x14ac:dyDescent="0.3">
      <c r="A657" s="21"/>
      <c r="B657" s="36"/>
      <c r="C657" s="39"/>
      <c r="D657" s="39"/>
      <c r="E657" s="39"/>
      <c r="F657" s="39"/>
      <c r="G657" s="39"/>
      <c r="H657" s="39"/>
      <c r="I657" s="39"/>
      <c r="J657" s="39"/>
      <c r="K657" s="39"/>
      <c r="L657" s="39"/>
      <c r="M657" s="39"/>
      <c r="N657" s="20"/>
    </row>
    <row r="658" spans="1:14" ht="20" hidden="1" customHeight="1" x14ac:dyDescent="0.3">
      <c r="A658" s="21"/>
      <c r="B658" s="36"/>
      <c r="C658" s="39"/>
      <c r="D658" s="39"/>
      <c r="E658" s="39"/>
      <c r="F658" s="39"/>
      <c r="G658" s="39"/>
      <c r="H658" s="39"/>
      <c r="I658" s="39"/>
      <c r="J658" s="39"/>
      <c r="K658" s="39"/>
      <c r="L658" s="39"/>
      <c r="M658" s="39"/>
      <c r="N658" s="20"/>
    </row>
    <row r="659" spans="1:14" ht="20" hidden="1" customHeight="1" x14ac:dyDescent="0.3">
      <c r="A659" s="21"/>
      <c r="B659" s="36"/>
      <c r="C659" s="39"/>
      <c r="D659" s="39"/>
      <c r="E659" s="39"/>
      <c r="F659" s="39"/>
      <c r="G659" s="39"/>
      <c r="H659" s="39"/>
      <c r="I659" s="39"/>
      <c r="J659" s="39"/>
      <c r="K659" s="39"/>
      <c r="L659" s="39"/>
      <c r="M659" s="39"/>
      <c r="N659" s="20"/>
    </row>
    <row r="660" spans="1:14" ht="20" hidden="1" customHeight="1" x14ac:dyDescent="0.3">
      <c r="A660" s="21"/>
      <c r="B660" s="36"/>
      <c r="C660" s="39"/>
      <c r="D660" s="39"/>
      <c r="E660" s="39"/>
      <c r="F660" s="39"/>
      <c r="G660" s="39"/>
      <c r="H660" s="39"/>
      <c r="I660" s="39"/>
      <c r="J660" s="39"/>
      <c r="K660" s="39"/>
      <c r="L660" s="39"/>
      <c r="M660" s="39"/>
      <c r="N660" s="20"/>
    </row>
    <row r="661" spans="1:14" ht="20" hidden="1" customHeight="1" x14ac:dyDescent="0.3">
      <c r="A661" s="21"/>
      <c r="B661" s="36"/>
      <c r="C661" s="39"/>
      <c r="D661" s="39"/>
      <c r="E661" s="39"/>
      <c r="F661" s="39"/>
      <c r="G661" s="39"/>
      <c r="H661" s="39"/>
      <c r="I661" s="39"/>
      <c r="J661" s="39"/>
      <c r="K661" s="39"/>
      <c r="L661" s="39"/>
      <c r="M661" s="39"/>
      <c r="N661" s="20"/>
    </row>
    <row r="662" spans="1:14" ht="20" hidden="1" customHeight="1" x14ac:dyDescent="0.3">
      <c r="A662" s="21"/>
      <c r="B662" s="36"/>
      <c r="C662" s="39"/>
      <c r="D662" s="39"/>
      <c r="E662" s="39"/>
      <c r="F662" s="39"/>
      <c r="G662" s="39"/>
      <c r="H662" s="39"/>
      <c r="I662" s="39"/>
      <c r="J662" s="39"/>
      <c r="K662" s="39"/>
      <c r="L662" s="39"/>
      <c r="M662" s="39"/>
      <c r="N662" s="20"/>
    </row>
    <row r="663" spans="1:14" ht="20" hidden="1" customHeight="1" x14ac:dyDescent="0.3">
      <c r="A663" s="21"/>
      <c r="B663" s="36"/>
      <c r="C663" s="39"/>
      <c r="D663" s="39"/>
      <c r="E663" s="39"/>
      <c r="F663" s="39"/>
      <c r="G663" s="39"/>
      <c r="H663" s="39"/>
      <c r="I663" s="39"/>
      <c r="J663" s="39"/>
      <c r="K663" s="39"/>
      <c r="L663" s="39"/>
      <c r="M663" s="39"/>
      <c r="N663" s="20"/>
    </row>
    <row r="664" spans="1:14" ht="20" hidden="1" customHeight="1" x14ac:dyDescent="0.3">
      <c r="A664" s="21"/>
      <c r="B664" s="36"/>
      <c r="C664" s="39"/>
      <c r="D664" s="39"/>
      <c r="E664" s="39"/>
      <c r="F664" s="39"/>
      <c r="G664" s="39"/>
      <c r="H664" s="39"/>
      <c r="I664" s="39"/>
      <c r="J664" s="39"/>
      <c r="K664" s="39"/>
      <c r="L664" s="39"/>
      <c r="M664" s="39"/>
      <c r="N664" s="20"/>
    </row>
    <row r="665" spans="1:14" ht="20" hidden="1" customHeight="1" x14ac:dyDescent="0.3">
      <c r="A665" s="21"/>
      <c r="B665" s="36"/>
      <c r="C665" s="39"/>
      <c r="D665" s="39"/>
      <c r="E665" s="39"/>
      <c r="F665" s="39"/>
      <c r="G665" s="39"/>
      <c r="H665" s="39"/>
      <c r="I665" s="39"/>
      <c r="J665" s="39"/>
      <c r="K665" s="39"/>
      <c r="L665" s="39"/>
      <c r="M665" s="39"/>
      <c r="N665" s="20"/>
    </row>
    <row r="666" spans="1:14" ht="20" hidden="1" customHeight="1" x14ac:dyDescent="0.3">
      <c r="A666" s="21"/>
      <c r="B666" s="36"/>
      <c r="C666" s="39"/>
      <c r="D666" s="39"/>
      <c r="E666" s="39"/>
      <c r="F666" s="39"/>
      <c r="G666" s="39"/>
      <c r="H666" s="39"/>
      <c r="I666" s="39"/>
      <c r="J666" s="39"/>
      <c r="K666" s="39"/>
      <c r="L666" s="39"/>
      <c r="M666" s="39"/>
      <c r="N666" s="20"/>
    </row>
    <row r="667" spans="1:14" ht="20" hidden="1" customHeight="1" x14ac:dyDescent="0.3">
      <c r="A667" s="21"/>
      <c r="B667" s="36"/>
      <c r="C667" s="39"/>
      <c r="D667" s="39"/>
      <c r="E667" s="39"/>
      <c r="F667" s="39"/>
      <c r="G667" s="39"/>
      <c r="H667" s="39"/>
      <c r="I667" s="39"/>
      <c r="J667" s="39"/>
      <c r="K667" s="39"/>
      <c r="L667" s="39"/>
      <c r="M667" s="39"/>
      <c r="N667" s="20"/>
    </row>
    <row r="668" spans="1:14" ht="20" hidden="1" customHeight="1" x14ac:dyDescent="0.3">
      <c r="A668" s="21"/>
      <c r="B668" s="36"/>
      <c r="C668" s="39"/>
      <c r="D668" s="39"/>
      <c r="E668" s="39"/>
      <c r="F668" s="39"/>
      <c r="G668" s="39"/>
      <c r="H668" s="39"/>
      <c r="I668" s="39"/>
      <c r="J668" s="39"/>
      <c r="K668" s="39"/>
      <c r="L668" s="39"/>
      <c r="M668" s="39"/>
      <c r="N668" s="20"/>
    </row>
    <row r="669" spans="1:14" ht="20" hidden="1" customHeight="1" x14ac:dyDescent="0.3">
      <c r="A669" s="21"/>
      <c r="B669" s="36"/>
      <c r="C669" s="39"/>
      <c r="D669" s="39"/>
      <c r="E669" s="39"/>
      <c r="F669" s="39"/>
      <c r="G669" s="39"/>
      <c r="H669" s="39"/>
      <c r="I669" s="39"/>
      <c r="J669" s="39"/>
      <c r="K669" s="39"/>
      <c r="L669" s="39"/>
      <c r="M669" s="39"/>
      <c r="N669" s="20"/>
    </row>
    <row r="670" spans="1:14" ht="20" hidden="1" customHeight="1" x14ac:dyDescent="0.3">
      <c r="A670" s="21"/>
      <c r="B670" s="36"/>
      <c r="C670" s="39"/>
      <c r="D670" s="39"/>
      <c r="E670" s="39"/>
      <c r="F670" s="39"/>
      <c r="G670" s="39"/>
      <c r="H670" s="39"/>
      <c r="I670" s="39"/>
      <c r="J670" s="39"/>
      <c r="K670" s="39"/>
      <c r="L670" s="39"/>
      <c r="M670" s="39"/>
      <c r="N670" s="20"/>
    </row>
    <row r="671" spans="1:14" ht="20" hidden="1" customHeight="1" x14ac:dyDescent="0.3">
      <c r="A671" s="21"/>
      <c r="B671" s="36"/>
      <c r="C671" s="39"/>
      <c r="D671" s="39"/>
      <c r="E671" s="39"/>
      <c r="F671" s="39"/>
      <c r="G671" s="39"/>
      <c r="H671" s="39"/>
      <c r="I671" s="39"/>
      <c r="J671" s="39"/>
      <c r="K671" s="39"/>
      <c r="L671" s="39"/>
      <c r="M671" s="39"/>
      <c r="N671" s="20"/>
    </row>
    <row r="672" spans="1:14" ht="20" hidden="1" customHeight="1" x14ac:dyDescent="0.3">
      <c r="A672" s="21"/>
      <c r="B672" s="36"/>
      <c r="C672" s="39"/>
      <c r="D672" s="39"/>
      <c r="E672" s="39"/>
      <c r="F672" s="39"/>
      <c r="G672" s="39"/>
      <c r="H672" s="39"/>
      <c r="I672" s="39"/>
      <c r="J672" s="39"/>
      <c r="K672" s="39"/>
      <c r="L672" s="39"/>
      <c r="M672" s="39"/>
      <c r="N672" s="20"/>
    </row>
    <row r="673" spans="1:54" ht="20" hidden="1" customHeight="1" x14ac:dyDescent="0.3">
      <c r="A673" s="21"/>
      <c r="B673" s="36"/>
      <c r="C673" s="39"/>
      <c r="D673" s="39"/>
      <c r="E673" s="39"/>
      <c r="F673" s="39"/>
      <c r="G673" s="39"/>
      <c r="H673" s="39"/>
      <c r="I673" s="39"/>
      <c r="J673" s="39"/>
      <c r="K673" s="39"/>
      <c r="L673" s="39"/>
      <c r="M673" s="39"/>
      <c r="N673" s="20"/>
    </row>
    <row r="674" spans="1:54" ht="20" hidden="1" customHeight="1" x14ac:dyDescent="0.3">
      <c r="A674" s="21"/>
      <c r="B674" s="36"/>
      <c r="C674" s="39"/>
      <c r="D674" s="39"/>
      <c r="E674" s="39"/>
      <c r="F674" s="39"/>
      <c r="G674" s="39"/>
      <c r="H674" s="39"/>
      <c r="I674" s="39"/>
      <c r="J674" s="39"/>
      <c r="K674" s="39"/>
      <c r="L674" s="39"/>
      <c r="M674" s="39"/>
      <c r="N674" s="20"/>
    </row>
    <row r="675" spans="1:54" ht="20" hidden="1" customHeight="1" x14ac:dyDescent="0.3">
      <c r="A675" s="21"/>
      <c r="B675" s="36"/>
      <c r="C675" s="39"/>
      <c r="D675" s="39"/>
      <c r="E675" s="39"/>
      <c r="F675" s="39"/>
      <c r="G675" s="39"/>
      <c r="H675" s="39"/>
      <c r="I675" s="39"/>
      <c r="J675" s="39"/>
      <c r="K675" s="39"/>
      <c r="L675" s="39"/>
      <c r="M675" s="39"/>
      <c r="N675" s="20"/>
    </row>
    <row r="676" spans="1:54" ht="20" hidden="1" customHeight="1" x14ac:dyDescent="0.3">
      <c r="A676" s="21"/>
      <c r="B676" s="36"/>
      <c r="C676" s="39"/>
      <c r="D676" s="39"/>
      <c r="E676" s="39"/>
      <c r="F676" s="39"/>
      <c r="G676" s="39"/>
      <c r="H676" s="39"/>
      <c r="I676" s="39"/>
      <c r="J676" s="39"/>
      <c r="K676" s="39"/>
      <c r="L676" s="39"/>
      <c r="M676" s="39"/>
      <c r="N676" s="20"/>
    </row>
    <row r="677" spans="1:54" ht="20" hidden="1" customHeight="1" x14ac:dyDescent="0.3">
      <c r="A677" s="21"/>
      <c r="B677" s="36"/>
      <c r="C677" s="39"/>
      <c r="D677" s="39"/>
      <c r="E677" s="39"/>
      <c r="F677" s="39"/>
      <c r="G677" s="39"/>
      <c r="H677" s="39"/>
      <c r="I677" s="39"/>
      <c r="J677" s="39"/>
      <c r="K677" s="39"/>
      <c r="L677" s="39"/>
      <c r="M677" s="39"/>
      <c r="N677" s="20"/>
    </row>
    <row r="678" spans="1:54" ht="20" hidden="1" customHeight="1" x14ac:dyDescent="0.3">
      <c r="A678" s="21"/>
      <c r="B678" s="36"/>
      <c r="C678" s="39"/>
      <c r="D678" s="39"/>
      <c r="E678" s="39"/>
      <c r="F678" s="39"/>
      <c r="G678" s="39"/>
      <c r="H678" s="39"/>
      <c r="I678" s="39"/>
      <c r="J678" s="39"/>
      <c r="K678" s="39"/>
      <c r="L678" s="39"/>
      <c r="M678" s="39"/>
      <c r="N678" s="20"/>
    </row>
    <row r="679" spans="1:54" ht="20" hidden="1" customHeight="1" x14ac:dyDescent="0.3">
      <c r="A679" s="19"/>
      <c r="B679" s="18"/>
      <c r="C679" s="18"/>
      <c r="D679" s="18"/>
      <c r="E679" s="18"/>
      <c r="F679" s="18"/>
      <c r="G679" s="18"/>
      <c r="H679" s="17"/>
      <c r="I679" s="17"/>
      <c r="J679" s="17"/>
      <c r="K679" s="17"/>
      <c r="L679" s="17"/>
      <c r="M679" s="17"/>
      <c r="N679" s="16"/>
      <c r="BB679" s="4"/>
    </row>
    <row r="1000" spans="2:13" s="2" customFormat="1" hidden="1" x14ac:dyDescent="0.3">
      <c r="B1000" s="1"/>
      <c r="C1000" s="1"/>
      <c r="D1000" s="1"/>
      <c r="E1000" s="1"/>
      <c r="F1000" s="1"/>
      <c r="G1000" s="1"/>
      <c r="H1000" s="3"/>
      <c r="I1000" s="1"/>
      <c r="J1000" s="1"/>
      <c r="K1000" s="1"/>
      <c r="L1000" s="1"/>
      <c r="M1000" s="1"/>
    </row>
    <row r="1001" spans="2:13" s="2" customFormat="1" ht="13.5" hidden="1" thickBot="1" x14ac:dyDescent="0.35">
      <c r="B1001" s="14"/>
      <c r="C1001" s="14"/>
      <c r="D1001" s="14"/>
      <c r="E1001" s="14"/>
      <c r="F1001" s="14"/>
      <c r="G1001" s="14"/>
      <c r="H1001" s="15"/>
      <c r="I1001" s="14"/>
      <c r="J1001" s="14"/>
      <c r="K1001" s="14"/>
      <c r="L1001" s="14"/>
      <c r="M1001" s="14"/>
    </row>
    <row r="1002" spans="2:13" s="2" customFormat="1" ht="13.5" hidden="1" thickTop="1" x14ac:dyDescent="0.3">
      <c r="B1002" s="1"/>
      <c r="C1002" s="1"/>
      <c r="D1002" s="1"/>
      <c r="E1002" s="1"/>
      <c r="F1002" s="1"/>
      <c r="G1002" s="1"/>
      <c r="H1002" s="3"/>
      <c r="I1002" s="1"/>
      <c r="J1002" s="1"/>
      <c r="K1002" s="1"/>
      <c r="L1002" s="1"/>
      <c r="M1002" s="1"/>
    </row>
    <row r="1003" spans="2:13" s="2" customFormat="1" hidden="1" x14ac:dyDescent="0.3">
      <c r="B1003" s="1"/>
      <c r="C1003" s="1"/>
      <c r="D1003" s="1"/>
      <c r="E1003" s="1"/>
      <c r="F1003" s="1"/>
      <c r="G1003" s="1"/>
      <c r="H1003" s="3"/>
      <c r="I1003" s="1"/>
      <c r="J1003" s="1"/>
      <c r="K1003" s="1"/>
      <c r="L1003" s="1"/>
      <c r="M1003" s="1"/>
    </row>
    <row r="1004" spans="2:13" hidden="1" x14ac:dyDescent="0.3"/>
    <row r="1005" spans="2:13" hidden="1" x14ac:dyDescent="0.3">
      <c r="J1005" s="63"/>
      <c r="K1005" s="63"/>
      <c r="L1005" s="63"/>
      <c r="M1005" s="63"/>
    </row>
    <row r="1006" spans="2:13" hidden="1" x14ac:dyDescent="0.3"/>
    <row r="1007" spans="2:13" hidden="1" x14ac:dyDescent="0.3"/>
    <row r="1008" spans="2:13" ht="17.5" hidden="1" x14ac:dyDescent="0.35">
      <c r="B1008" s="12" t="str">
        <f>B114</f>
        <v>Your responsiveness scores</v>
      </c>
    </row>
    <row r="1009" spans="3:27" hidden="1" x14ac:dyDescent="0.3"/>
    <row r="1010" spans="3:27" hidden="1" x14ac:dyDescent="0.3"/>
    <row r="1011" spans="3:27" hidden="1" x14ac:dyDescent="0.3">
      <c r="C1011" s="1" t="s">
        <v>21</v>
      </c>
      <c r="D1011" s="1">
        <v>1</v>
      </c>
      <c r="F1011" s="1" t="s">
        <v>20</v>
      </c>
      <c r="H1011" s="3" t="s">
        <v>19</v>
      </c>
      <c r="J1011" s="1" t="s">
        <v>29</v>
      </c>
      <c r="K1011" s="3" t="s">
        <v>34</v>
      </c>
      <c r="M1011" s="3" t="s">
        <v>52</v>
      </c>
      <c r="P1011" s="3" t="s">
        <v>67</v>
      </c>
      <c r="Q1011" s="64">
        <v>0</v>
      </c>
      <c r="R1011" s="1" t="s">
        <v>74</v>
      </c>
      <c r="S1011" s="1">
        <v>0</v>
      </c>
      <c r="T1011" s="1" t="s">
        <v>79</v>
      </c>
      <c r="U1011" s="1">
        <v>1</v>
      </c>
      <c r="V1011" s="1" t="s">
        <v>85</v>
      </c>
      <c r="W1011" s="1">
        <v>0.9</v>
      </c>
      <c r="Y1011" s="1" t="s">
        <v>100</v>
      </c>
      <c r="AA1011" s="1">
        <v>1</v>
      </c>
    </row>
    <row r="1012" spans="3:27" hidden="1" x14ac:dyDescent="0.3">
      <c r="C1012" s="1" t="s">
        <v>18</v>
      </c>
      <c r="D1012" s="1">
        <f>D1011-0.19</f>
        <v>0.81</v>
      </c>
      <c r="F1012" s="1" t="s">
        <v>17</v>
      </c>
      <c r="H1012" s="3" t="s">
        <v>16</v>
      </c>
      <c r="J1012" s="1" t="s">
        <v>30</v>
      </c>
      <c r="K1012" s="3" t="s">
        <v>35</v>
      </c>
      <c r="M1012" s="3" t="s">
        <v>53</v>
      </c>
      <c r="P1012" s="3" t="s">
        <v>77</v>
      </c>
      <c r="Q1012" s="64">
        <v>0.02</v>
      </c>
      <c r="R1012" s="1" t="s">
        <v>70</v>
      </c>
      <c r="S1012" s="1">
        <v>0.2</v>
      </c>
      <c r="T1012" s="1" t="s">
        <v>80</v>
      </c>
      <c r="U1012" s="1">
        <v>0.8</v>
      </c>
      <c r="V1012" s="1" t="s">
        <v>86</v>
      </c>
      <c r="W1012" s="1">
        <v>0.74</v>
      </c>
      <c r="Y1012" s="1" t="s">
        <v>69</v>
      </c>
      <c r="AA1012" s="1">
        <v>0.8</v>
      </c>
    </row>
    <row r="1013" spans="3:27" hidden="1" x14ac:dyDescent="0.3">
      <c r="C1013" s="1" t="s">
        <v>15</v>
      </c>
      <c r="D1013" s="1">
        <f>D1012-0.2</f>
        <v>0.6100000000000001</v>
      </c>
      <c r="F1013" s="1" t="s">
        <v>14</v>
      </c>
      <c r="J1013" s="1" t="s">
        <v>31</v>
      </c>
      <c r="K1013" s="3" t="s">
        <v>36</v>
      </c>
      <c r="M1013" s="3" t="s">
        <v>54</v>
      </c>
      <c r="P1013" s="3" t="s">
        <v>78</v>
      </c>
      <c r="Q1013" s="64">
        <v>0.04</v>
      </c>
      <c r="R1013" s="1" t="s">
        <v>71</v>
      </c>
      <c r="S1013" s="1">
        <v>0.4</v>
      </c>
      <c r="T1013" s="1" t="s">
        <v>83</v>
      </c>
      <c r="U1013" s="1">
        <v>0.6</v>
      </c>
      <c r="V1013" s="1" t="s">
        <v>87</v>
      </c>
      <c r="W1013" s="1">
        <v>0.56000000000000005</v>
      </c>
      <c r="Y1013" s="1" t="s">
        <v>101</v>
      </c>
      <c r="AA1013" s="1">
        <v>0.6</v>
      </c>
    </row>
    <row r="1014" spans="3:27" hidden="1" x14ac:dyDescent="0.3">
      <c r="C1014" s="1" t="s">
        <v>13</v>
      </c>
      <c r="D1014" s="1">
        <f>D1013-0.2</f>
        <v>0.41000000000000009</v>
      </c>
      <c r="K1014" s="3" t="s">
        <v>37</v>
      </c>
      <c r="M1014" s="3" t="s">
        <v>55</v>
      </c>
      <c r="P1014" s="3" t="s">
        <v>68</v>
      </c>
      <c r="Q1014" s="64">
        <v>0.06</v>
      </c>
      <c r="R1014" s="1" t="s">
        <v>72</v>
      </c>
      <c r="S1014" s="1">
        <v>0.6</v>
      </c>
      <c r="T1014" s="1" t="s">
        <v>81</v>
      </c>
      <c r="U1014" s="1">
        <v>0.4</v>
      </c>
      <c r="V1014" s="1" t="s">
        <v>88</v>
      </c>
      <c r="W1014" s="1">
        <v>0.38</v>
      </c>
      <c r="Y1014" s="1" t="s">
        <v>102</v>
      </c>
      <c r="AA1014" s="1">
        <v>0.4</v>
      </c>
    </row>
    <row r="1015" spans="3:27" hidden="1" x14ac:dyDescent="0.3">
      <c r="C1015" s="1" t="s">
        <v>12</v>
      </c>
      <c r="D1015" s="1">
        <f>D1014-0.2</f>
        <v>0.21000000000000008</v>
      </c>
      <c r="K1015" s="3" t="s">
        <v>38</v>
      </c>
      <c r="M1015" s="3" t="s">
        <v>56</v>
      </c>
      <c r="P1015" s="3" t="s">
        <v>69</v>
      </c>
      <c r="Q1015" s="64">
        <v>0.08</v>
      </c>
      <c r="R1015" s="1" t="s">
        <v>73</v>
      </c>
      <c r="S1015" s="1">
        <v>0.8</v>
      </c>
      <c r="T1015" s="1" t="s">
        <v>82</v>
      </c>
      <c r="U1015" s="1">
        <v>0.2</v>
      </c>
      <c r="V1015" s="1" t="s">
        <v>89</v>
      </c>
      <c r="W1015" s="1">
        <v>0.19</v>
      </c>
      <c r="Y1015" s="1" t="s">
        <v>103</v>
      </c>
      <c r="AA1015" s="1">
        <v>0.2</v>
      </c>
    </row>
    <row r="1016" spans="3:27" hidden="1" x14ac:dyDescent="0.3">
      <c r="C1016" s="1" t="s">
        <v>24</v>
      </c>
      <c r="D1016" s="1">
        <v>0</v>
      </c>
      <c r="K1016" s="3" t="s">
        <v>39</v>
      </c>
      <c r="M1016" s="3" t="s">
        <v>57</v>
      </c>
      <c r="Q1016" s="64">
        <v>0.1</v>
      </c>
      <c r="R1016" s="1" t="s">
        <v>106</v>
      </c>
      <c r="S1016" s="1">
        <v>1</v>
      </c>
      <c r="T1016" s="1" t="s">
        <v>84</v>
      </c>
      <c r="U1016" s="1">
        <v>0</v>
      </c>
      <c r="V1016" s="1" t="s">
        <v>84</v>
      </c>
      <c r="W1016" s="1">
        <v>0</v>
      </c>
      <c r="Y1016" s="1" t="s">
        <v>104</v>
      </c>
      <c r="AA1016" s="1">
        <v>0</v>
      </c>
    </row>
    <row r="1017" spans="3:27" hidden="1" x14ac:dyDescent="0.3">
      <c r="K1017" s="3" t="s">
        <v>40</v>
      </c>
      <c r="M1017" s="3" t="s">
        <v>58</v>
      </c>
      <c r="Y1017" s="1" t="s">
        <v>105</v>
      </c>
    </row>
    <row r="1018" spans="3:27" hidden="1" x14ac:dyDescent="0.3">
      <c r="K1018" s="3" t="s">
        <v>41</v>
      </c>
      <c r="M1018" s="3" t="s">
        <v>59</v>
      </c>
      <c r="S1018" s="11"/>
      <c r="T1018" s="11"/>
      <c r="U1018" s="11"/>
    </row>
    <row r="1019" spans="3:27" hidden="1" x14ac:dyDescent="0.3">
      <c r="K1019" s="3" t="s">
        <v>42</v>
      </c>
      <c r="M1019" s="3" t="s">
        <v>60</v>
      </c>
      <c r="S1019" s="11"/>
      <c r="T1019" s="11"/>
      <c r="U1019" s="11"/>
    </row>
    <row r="1020" spans="3:27" hidden="1" x14ac:dyDescent="0.3">
      <c r="K1020" s="3" t="s">
        <v>43</v>
      </c>
      <c r="M1020" s="3" t="s">
        <v>61</v>
      </c>
      <c r="S1020" s="11"/>
      <c r="T1020" s="11"/>
      <c r="U1020" s="11"/>
    </row>
    <row r="1021" spans="3:27" hidden="1" x14ac:dyDescent="0.3">
      <c r="K1021" s="3" t="s">
        <v>44</v>
      </c>
      <c r="M1021" s="3" t="s">
        <v>62</v>
      </c>
      <c r="S1021" s="11"/>
      <c r="T1021" s="11"/>
      <c r="U1021" s="11"/>
    </row>
    <row r="1022" spans="3:27" hidden="1" x14ac:dyDescent="0.3">
      <c r="K1022" s="3" t="s">
        <v>45</v>
      </c>
      <c r="M1022" s="3" t="s">
        <v>63</v>
      </c>
      <c r="S1022" s="11"/>
      <c r="T1022" s="11"/>
      <c r="U1022" s="11"/>
    </row>
    <row r="1023" spans="3:27" hidden="1" x14ac:dyDescent="0.3">
      <c r="K1023" s="3" t="s">
        <v>46</v>
      </c>
      <c r="M1023" s="3" t="s">
        <v>64</v>
      </c>
      <c r="S1023" s="11"/>
      <c r="T1023" s="11"/>
      <c r="U1023" s="11"/>
    </row>
    <row r="1024" spans="3:27" hidden="1" x14ac:dyDescent="0.3">
      <c r="K1024" s="3" t="s">
        <v>47</v>
      </c>
      <c r="M1024" s="3" t="s">
        <v>65</v>
      </c>
      <c r="S1024" s="11"/>
      <c r="T1024" s="11"/>
      <c r="U1024" s="11"/>
    </row>
    <row r="1025" spans="2:34" hidden="1" x14ac:dyDescent="0.3">
      <c r="K1025" s="3" t="s">
        <v>48</v>
      </c>
      <c r="M1025" s="3" t="s">
        <v>66</v>
      </c>
      <c r="S1025" s="11"/>
      <c r="T1025" s="11"/>
      <c r="U1025" s="11"/>
    </row>
    <row r="1026" spans="2:34" hidden="1" x14ac:dyDescent="0.3">
      <c r="K1026" s="3" t="s">
        <v>49</v>
      </c>
      <c r="S1026" s="11"/>
      <c r="T1026" s="11"/>
      <c r="U1026" s="11"/>
    </row>
    <row r="1027" spans="2:34" hidden="1" x14ac:dyDescent="0.3">
      <c r="K1027" s="3" t="s">
        <v>50</v>
      </c>
      <c r="S1027" s="11"/>
      <c r="T1027" s="11"/>
      <c r="U1027" s="11"/>
    </row>
    <row r="1028" spans="2:34" hidden="1" x14ac:dyDescent="0.3">
      <c r="K1028" s="3" t="s">
        <v>51</v>
      </c>
      <c r="S1028" s="11"/>
      <c r="T1028" s="11"/>
      <c r="U1028" s="11"/>
    </row>
    <row r="1029" spans="2:34" hidden="1" x14ac:dyDescent="0.3">
      <c r="K1029" s="3"/>
      <c r="S1029" s="11"/>
      <c r="T1029" s="11"/>
      <c r="U1029" s="11"/>
    </row>
    <row r="1030" spans="2:34" hidden="1" x14ac:dyDescent="0.3">
      <c r="K1030" s="3"/>
      <c r="S1030" s="11"/>
      <c r="T1030" s="11"/>
      <c r="U1030" s="11"/>
    </row>
    <row r="1031" spans="2:34" hidden="1" x14ac:dyDescent="0.3">
      <c r="K1031" s="63"/>
      <c r="L1031" s="64"/>
      <c r="M1031" s="63"/>
      <c r="S1031" s="11"/>
      <c r="T1031" s="11"/>
      <c r="U1031" s="11"/>
    </row>
    <row r="1032" spans="2:34" hidden="1" x14ac:dyDescent="0.3">
      <c r="K1032" s="3"/>
      <c r="S1032" s="11"/>
      <c r="T1032" s="11"/>
      <c r="U1032" s="11"/>
    </row>
    <row r="1033" spans="2:34" hidden="1" x14ac:dyDescent="0.3">
      <c r="G1033" s="70" t="str">
        <f t="shared" ref="G1033" si="5">IF(F1033&gt;0,F1033,"")</f>
        <v/>
      </c>
      <c r="K1033" s="66" t="s">
        <v>94</v>
      </c>
      <c r="S1033" s="11"/>
      <c r="T1033" s="11"/>
      <c r="U1033" s="11"/>
      <c r="W1033" s="66" t="s">
        <v>95</v>
      </c>
      <c r="AA1033" s="66" t="s">
        <v>96</v>
      </c>
      <c r="AH1033" s="66" t="s">
        <v>97</v>
      </c>
    </row>
    <row r="1034" spans="2:34" ht="18" hidden="1" x14ac:dyDescent="0.5">
      <c r="H1034" s="11" t="s">
        <v>116</v>
      </c>
      <c r="I1034" s="11" t="s">
        <v>135</v>
      </c>
      <c r="J1034" s="11" t="s">
        <v>136</v>
      </c>
      <c r="K1034" s="65" t="s">
        <v>112</v>
      </c>
      <c r="L1034" s="11" t="s">
        <v>115</v>
      </c>
      <c r="P1034" s="72" t="s">
        <v>117</v>
      </c>
      <c r="R1034" s="72" t="s">
        <v>117</v>
      </c>
      <c r="S1034" s="11" t="str">
        <f>F1011</f>
        <v>card</v>
      </c>
      <c r="T1034" s="11" t="str">
        <f>F1012</f>
        <v>meme</v>
      </c>
      <c r="U1034" s="11" t="str">
        <f>F1013</f>
        <v>video</v>
      </c>
      <c r="W1034" s="65" t="s">
        <v>113</v>
      </c>
      <c r="AA1034" s="65" t="s">
        <v>114</v>
      </c>
      <c r="AH1034" s="65" t="s">
        <v>111</v>
      </c>
    </row>
    <row r="1035" spans="2:34" hidden="1" x14ac:dyDescent="0.3">
      <c r="B1035" s="1">
        <v>1</v>
      </c>
      <c r="C1035" s="1">
        <f t="shared" ref="C1035:C1054" si="6">C119</f>
        <v>0</v>
      </c>
      <c r="D1035" s="1">
        <f>C146</f>
        <v>0</v>
      </c>
      <c r="E1035" s="13">
        <f>L146</f>
        <v>0</v>
      </c>
      <c r="F1035" s="4">
        <f>L149</f>
        <v>0</v>
      </c>
      <c r="G1035" s="4">
        <f>IF(F1035=$C$1011,$D$1011,IF(F1035=$C$1012,$D$1012,IF(F1035=$C$1013,$D$1013,IF(F1035=$C$1014,$D$1014,IF(F1035=$C$1015,$D$1015,IF(F1035=$C$1016,$D$1016,IF(F1035=0,0)))))))</f>
        <v>0</v>
      </c>
      <c r="H1035" s="6">
        <f>IF($F149="",(I149-C149)*0.01,(I149-F149)*0.01)</f>
        <v>0</v>
      </c>
      <c r="I1035" s="6">
        <f>IF(K151=R$1011,S$1011,IF(K151=R$1012,S$1012,IF(K151=R$1013,S$1013,IF(K151=R$1014,S$1014,IF(K151=R$1015,S$1015,IF(K151=R$1016,S$1016,IF(K151="",0)))))))</f>
        <v>0</v>
      </c>
      <c r="J1035" s="6">
        <f>IF(F1035=$C$1016,$D$1016,IF(F1035=$C$1015,$D$1015,IF(F1035=$C$1014,$D$1014,IF(F1035=$C$1013,$D$1013,IF(F1035=$C$1012,$D$1012,IF(F1035=$C$1011,$D$1011,IF(F1035=0,0)))))))</f>
        <v>0</v>
      </c>
      <c r="K1035" s="5">
        <f>(J1035+I1035)/2-H1035</f>
        <v>0</v>
      </c>
      <c r="L1035" s="3">
        <f>IF(F1035&lt;&gt;0,1,0)</f>
        <v>0</v>
      </c>
      <c r="M1035" s="1" t="str">
        <f>IF(G1035&gt;0,G1035,"")</f>
        <v/>
      </c>
      <c r="N1035" s="1">
        <f>IF(C146=$H$1011,K1035,0)</f>
        <v>0</v>
      </c>
      <c r="O1035" s="10">
        <f t="shared" ref="O1035:O1054" si="7">IF(N1035&gt;0,1,0)</f>
        <v>0</v>
      </c>
      <c r="P1035" s="1">
        <f>IF(C146=$H$1012,L1035,0)</f>
        <v>0</v>
      </c>
      <c r="Q1035" s="10">
        <f t="shared" ref="Q1035:Q1054" si="8">IF(P1035&gt;0,1,0)</f>
        <v>0</v>
      </c>
      <c r="R1035" s="13">
        <f>E1035</f>
        <v>0</v>
      </c>
      <c r="S1035" s="1">
        <f>IF(AND($R1035=$F$1011,$M1035&gt;0.75),1,0)</f>
        <v>0</v>
      </c>
      <c r="T1035" s="1">
        <f>IF(AND($R1035=$F$1012,$M1035&gt;0.75),1,0)</f>
        <v>0</v>
      </c>
      <c r="U1035" s="1">
        <f>IF(AND($R1035=$F$1013,$M1035&gt;0.75),1,0)</f>
        <v>0</v>
      </c>
      <c r="W1035" s="4">
        <f>IF(G155=T$1011,U$1011,IF(G155=T$1012,U$1012,IF(G155=T$1013,U$1013,IF(G155=T$1014,U$1014,IF(G155=T$1015,U$1015,IF(G155=T$1016,U$1016,IF(G155="",0)))))))</f>
        <v>0</v>
      </c>
      <c r="X1035" s="1">
        <f>IF(G161=V$1011,W$1011,IF(G161=V$1012,W$1012,IF(G161=V$1013,W$1013,IF(G161=V$1014,W$1014,IF(G161=V$1015,W$1015,IF(G161=V$1016,W$1016,IF(G161="",0)))))))</f>
        <v>0</v>
      </c>
      <c r="Y1035" s="1">
        <f>IF(M161=C$1011,D$1011,IF(M161=C$1012,D$1012,IF(M161=C$1013,D$1013,IF(M161=C$1014,D$1014,IF(M161=C$1015,D$1015,IF(M161=C$1016,D$1016,IF(M161="",0)))))))</f>
        <v>0</v>
      </c>
      <c r="Z1035" s="64">
        <f>IF(K151=R$1011,S$1011,IF(K151=R$1012,S$1012,IF(K151=R$1013,S$1013,IF(K151=R$1014,S$1014,IF(K151=R$1015,S$1015,IF(K151=R$1016,S$1016,IF(K151="",0)))))))</f>
        <v>0</v>
      </c>
      <c r="AA1035" s="57">
        <f>IF(OR(G161="",M161=""),0,(X1035+Y1035)/2)</f>
        <v>0</v>
      </c>
      <c r="AD1035" s="4">
        <f>IF(AC1035=$C$1011,$D$1011,IF(AC1035=$C$1012,$D$1012,IF(AC1035=$C$1013,$D$1013,IF(AC1035=$C$1014,$D$1014,IF(AC1035=$C$1015,$D$1015,IF(AC1035=$C$1016,$D1016,IF(AC1035=0,0)))))))</f>
        <v>0</v>
      </c>
      <c r="AE1035" s="6">
        <f>IF($F166="",$I166-$C166,$I166-$F166)</f>
        <v>0</v>
      </c>
      <c r="AF1035" s="6">
        <f>AE1035*0.01</f>
        <v>0</v>
      </c>
      <c r="AG1035" s="6">
        <f>IF(L166=$C$1016,$D$1016,IF(L166=$C$1015,$D$1015,IF(L166=$C$1014,$D$1014,IF(L166=$C$1013,$D$1013,IF(L166=$C$1012,$D$1012,IF(L166=$C$1011,$D$1011,IF(L166="",0)))))))</f>
        <v>0</v>
      </c>
      <c r="AH1035" s="4">
        <f>AG1035-AF1035</f>
        <v>0</v>
      </c>
    </row>
    <row r="1036" spans="2:34" hidden="1" x14ac:dyDescent="0.3">
      <c r="B1036" s="1">
        <f t="shared" ref="B1036:B1054" si="9">B1035+1</f>
        <v>2</v>
      </c>
      <c r="C1036" s="1">
        <f t="shared" si="6"/>
        <v>0</v>
      </c>
      <c r="D1036" s="1">
        <f>C170</f>
        <v>0</v>
      </c>
      <c r="E1036" s="13">
        <f>L170</f>
        <v>0</v>
      </c>
      <c r="F1036" s="4">
        <f>L173</f>
        <v>0</v>
      </c>
      <c r="G1036" s="4">
        <f>IF(F1036=$C$1011,$D$1011,IF(F1036=$C$1012,$D$1012,IF(F1036=$C$1013,$D$1013,IF(F1036=$C$1014,$D$1014,IF(F1036=$C$1015,$D$1015,IF(F1036=$C$1016,$D$1016,IF(F1036=0,0)))))))</f>
        <v>0</v>
      </c>
      <c r="H1036" s="6">
        <f>IF(F173="",(I173-C173)*0.01,(I173-F173)*0.01)</f>
        <v>0</v>
      </c>
      <c r="I1036" s="6">
        <f>IF(K175=R$1011,S$1011,IF(K175=R$1012,S$1012,IF(K175=R$1013,S$1013,IF(K175=R$1014,S$1014,IF(K175=R$1015,S$1015,IF(K175=R$1016,S$1016,IF(K175="",0)))))))</f>
        <v>0</v>
      </c>
      <c r="J1036" s="6">
        <f t="shared" ref="J1036:J1054" si="10">IF(F1036=$C$1016,$D$1016,IF(F1036=$C$1015,$D$1015,IF(F1036=$C$1014,$D$1014,IF(F1036=$C$1013,$D$1013,IF(F1036=$C$1012,$D$1012,IF(F1036=$C$1011,$D$1011,IF(F1036=0,0)))))))</f>
        <v>0</v>
      </c>
      <c r="K1036" s="5">
        <f>(J1036+I1036)/2-H1036</f>
        <v>0</v>
      </c>
      <c r="L1036" s="3">
        <f t="shared" ref="L1036:L1054" si="11">IF(F1036&lt;&gt;0,1,0)</f>
        <v>0</v>
      </c>
      <c r="M1036" s="1" t="str">
        <f t="shared" ref="M1036:M1054" si="12">IF(G1036&gt;0,G1036,"")</f>
        <v/>
      </c>
      <c r="N1036" s="1">
        <f>IF(C170=$H$1011,K1036,0)</f>
        <v>0</v>
      </c>
      <c r="O1036" s="10">
        <f t="shared" si="7"/>
        <v>0</v>
      </c>
      <c r="P1036" s="1">
        <f>IF(C170=$H$1012,L1036,0)</f>
        <v>0</v>
      </c>
      <c r="Q1036" s="10">
        <f t="shared" si="8"/>
        <v>0</v>
      </c>
      <c r="R1036" s="13">
        <f t="shared" ref="R1036:R1054" si="13">E1036</f>
        <v>0</v>
      </c>
      <c r="S1036" s="1">
        <f t="shared" ref="S1036:S1054" si="14">IF(AND($R1036=$F$1011,$G1036&gt;0.75),1,0)</f>
        <v>0</v>
      </c>
      <c r="T1036" s="1">
        <f t="shared" ref="T1036:T1054" si="15">IF(AND($R1036=$F$1012,$G1036&gt;0.75),1,0)</f>
        <v>0</v>
      </c>
      <c r="U1036" s="1">
        <f t="shared" ref="U1036:U1054" si="16">IF(AND($R1036=$F$1013,$G1036&gt;0.75),1,0)</f>
        <v>0</v>
      </c>
      <c r="W1036" s="4">
        <f>IF(G179=T$1011,U$1011,IF(G179=T$1012,U$1012,IF(G179=T$1013,U$1013,IF(G179=T$1014,U$1014,IF(G179=T$1015,U$1015,IF(G179=T$1016,U$1016,IF(G179="",0)))))))</f>
        <v>0</v>
      </c>
      <c r="X1036" s="1">
        <f>IF(G185=V$1011,W$1011,IF(G185=V$1012,W$1012,IF(G185=V$1013,W$1013,IF(G185=V$1014,W$1014,IF(G185=V$1015,W$1015,IF(G185=V$1016,W$1016,IF(G185="",0)))))))</f>
        <v>0</v>
      </c>
      <c r="Y1036" s="1">
        <f>IF(M185=C$1011,D$1011,IF(M185=C$1012,D$1012,IF(M185=C$1013,D$1013,IF(M185=C$1014,D$1014,IF(M185=C$1015,D$1015,IF(M185=C$1016,D$1016,IF(M185="",0)))))))</f>
        <v>0</v>
      </c>
      <c r="Z1036" s="64">
        <f t="shared" ref="Z1036:Z1054" si="17">IF(K175=R$1011,S$1011,IF(K175=R$1012,S$1012,IF(K175=R$1013,S$1013,IF(K175=R$1014,S$1014,IF(K175=R$1015,S$1015,IF(K175=R$1016,S$1016,IF(K175="",0)))))))</f>
        <v>0</v>
      </c>
      <c r="AA1036" s="57">
        <f>IF(OR(G185="",M185=""),0,(X1036+Y1036)/2)</f>
        <v>0</v>
      </c>
      <c r="AD1036" s="4">
        <f>IF(AC1036=$C$1011,$D$1011,IF(AC1036=$C$1012,$D$1012,IF(AC1036=$C$1013,$D$1013,IF(AC1036=$C$1014,$D$1014,IF(AC1036=$C$1015,$D$1015,IF(AC1036=$C$1016,$D1017,IF(AC1036=0,0)))))))</f>
        <v>0</v>
      </c>
      <c r="AE1036" s="6">
        <f>IF($F190="",$I190-$C190,$I190-$F190)</f>
        <v>0</v>
      </c>
      <c r="AF1036" s="6">
        <f>AE1036*0.01</f>
        <v>0</v>
      </c>
      <c r="AG1036" s="6">
        <f>IF(L190=$C$1016,$D$1016,IF(L190=$C$1015,$D$1015,IF(L190=$C$1014,$D$1014,IF(L190=$C$1013,$D$1013,IF(L190=$C$1012,$D$1012,IF(L190=$C$1011,$D$1011,IF(L190="",0)))))))</f>
        <v>0</v>
      </c>
      <c r="AH1036" s="4">
        <f>AG1036-AF1036</f>
        <v>0</v>
      </c>
    </row>
    <row r="1037" spans="2:34" hidden="1" x14ac:dyDescent="0.3">
      <c r="B1037" s="1">
        <f t="shared" si="9"/>
        <v>3</v>
      </c>
      <c r="C1037" s="1">
        <f t="shared" si="6"/>
        <v>0</v>
      </c>
      <c r="D1037" s="1">
        <f>C194</f>
        <v>0</v>
      </c>
      <c r="E1037" s="13">
        <f>L194</f>
        <v>0</v>
      </c>
      <c r="F1037" s="4">
        <f>L197</f>
        <v>0</v>
      </c>
      <c r="G1037" s="4">
        <f>IF(F1037=$C$1011,$D$1011,IF(F1037=$C$1012,$D$1012,IF(F1037=$C$1013,$D$1013,IF(F1037=$C$1014,$D$1014,IF(F1037=$C$1015,$D$1015,IF(F1037=$C$1016,$D$1016,IF(F1037=0,0)))))))</f>
        <v>0</v>
      </c>
      <c r="H1037" s="6">
        <f>IF(F197="",(I197-C197)*0.01,(I197-F197)*0.01)</f>
        <v>0</v>
      </c>
      <c r="I1037" s="6">
        <f>IF(K199=R$1011,S$1011,IF(K199=R$1012,S$1012,IF(K199=R$1013,S$1013,IF(K199=R$1014,S$1014,IF(K199=R$1015,S$1015,IF(K199=R$1016,S$1016,IF(K199="",0)))))))</f>
        <v>0</v>
      </c>
      <c r="J1037" s="6">
        <f t="shared" si="10"/>
        <v>0</v>
      </c>
      <c r="K1037" s="5">
        <f t="shared" ref="K1037:K1054" si="18">(J1037+I1037)/2-H1037</f>
        <v>0</v>
      </c>
      <c r="L1037" s="3">
        <f t="shared" si="11"/>
        <v>0</v>
      </c>
      <c r="M1037" s="1" t="str">
        <f t="shared" si="12"/>
        <v/>
      </c>
      <c r="N1037" s="1">
        <f>IF(C194=$H$1011,K1037,0)</f>
        <v>0</v>
      </c>
      <c r="O1037" s="10">
        <f t="shared" si="7"/>
        <v>0</v>
      </c>
      <c r="P1037" s="1">
        <f>IF(C194=$H$1012,L1037,0)</f>
        <v>0</v>
      </c>
      <c r="Q1037" s="10">
        <f t="shared" si="8"/>
        <v>0</v>
      </c>
      <c r="R1037" s="13">
        <f t="shared" si="13"/>
        <v>0</v>
      </c>
      <c r="S1037" s="1">
        <f t="shared" si="14"/>
        <v>0</v>
      </c>
      <c r="T1037" s="1">
        <f t="shared" si="15"/>
        <v>0</v>
      </c>
      <c r="U1037" s="1">
        <f t="shared" si="16"/>
        <v>0</v>
      </c>
      <c r="W1037" s="4">
        <f>IF(G203=T$1011,U$1011,IF(G203=T$1012,U$1012,IF(G203=T$1013,U$1013,IF(G203=T$1014,U$1014,IF(G203=T$1015,U$1015,IF(G203=T$1016,U$1016,IF(G203="",0)))))))</f>
        <v>0</v>
      </c>
      <c r="X1037" s="1">
        <f>IF(G209=V$1011,W$1011,IF(G209=V$1012,W$1012,IF(G209=V$1013,W$1013,IF(G209=V$1014,W$1014,IF(G209=V$1015,W$1015,IF(G209=V$1016,W$1016,IF(G209="",0)))))))</f>
        <v>0</v>
      </c>
      <c r="Y1037" s="1">
        <f>IF(M209=C$1011,D$1011,IF(M209=C$1012,D$1012,IF(M209=C$1013,D$1013,IF(M209=C$1014,D$1014,IF(M209=C$1015,D$1015,IF(M209=C$1016,D$1016,IF(M209="",0)))))))</f>
        <v>0</v>
      </c>
      <c r="Z1037" s="64">
        <f t="shared" si="17"/>
        <v>0</v>
      </c>
      <c r="AA1037" s="57">
        <f>IF(OR(G209="",M209=""),0,(X1037+Y1037)/2)</f>
        <v>0</v>
      </c>
      <c r="AD1037" s="4">
        <f>IF(AC1037=$C$1011,$D$1011,IF(AC1037=$C$1012,$D$1012,IF(AC1037=$C$1013,$D$1013,IF(AC1037=$C$1014,$D$1014,IF(AC1037=$C$1015,$D$1015,IF(AC1037=$C$1016,$D1018,IF(AC1037=0,0)))))))</f>
        <v>0</v>
      </c>
      <c r="AE1037" s="6">
        <f>IF($F214="",$I214-$C214,$I214-$F214)</f>
        <v>0</v>
      </c>
      <c r="AF1037" s="6">
        <f>AE1037*0.01</f>
        <v>0</v>
      </c>
      <c r="AG1037" s="6">
        <f>IF(L214=$C$1016,$D$1016,IF(L214=$C$1015,$D$1015,IF(L214=$C$1014,$D$1014,IF(L214=$C$1013,$D$1013,IF(L214=$C$1012,$D$1012,IF(L214=$C$1011,$D$1011,IF(L214="",0)))))))</f>
        <v>0</v>
      </c>
      <c r="AH1037" s="4">
        <f>AG1037-AF1037</f>
        <v>0</v>
      </c>
    </row>
    <row r="1038" spans="2:34" hidden="1" x14ac:dyDescent="0.3">
      <c r="B1038" s="1">
        <f t="shared" si="9"/>
        <v>4</v>
      </c>
      <c r="C1038" s="1">
        <f t="shared" si="6"/>
        <v>0</v>
      </c>
      <c r="D1038" s="1">
        <f>C218</f>
        <v>0</v>
      </c>
      <c r="E1038" s="13">
        <f>L218</f>
        <v>0</v>
      </c>
      <c r="F1038" s="4">
        <f>L221</f>
        <v>0</v>
      </c>
      <c r="G1038" s="4">
        <f>IF(F1038=$C$1011,$D$1011,IF(F1038=$C$1012,$D$1012,IF(F1038=$C$1013,$D$1013,IF(F1038=$C$1014,$D$1014,IF(F1038=$C$1015,$D$1015,IF(F1038=$C$1016,$D$1016,IF(F1038=0,0)))))))</f>
        <v>0</v>
      </c>
      <c r="H1038" s="6">
        <f>IF(F221="",(I221-C221)*0.01,(I221-F221)*0.01)</f>
        <v>0</v>
      </c>
      <c r="I1038" s="6">
        <f>IF(K223=R$1011,S$1011,IF(K223=R$1012,S$1012,IF(K223=R$1013,S$1013,IF(K223=R$1014,S$1014,IF(K223=R$1015,S$1015,IF(K223=R$1016,S$1016,IF(K223="",0)))))))</f>
        <v>0</v>
      </c>
      <c r="J1038" s="6">
        <f t="shared" si="10"/>
        <v>0</v>
      </c>
      <c r="K1038" s="5">
        <f t="shared" si="18"/>
        <v>0</v>
      </c>
      <c r="L1038" s="3">
        <f t="shared" si="11"/>
        <v>0</v>
      </c>
      <c r="M1038" s="1" t="str">
        <f t="shared" si="12"/>
        <v/>
      </c>
      <c r="N1038" s="1">
        <f>IF(C218=$H$1011,L1038,0)</f>
        <v>0</v>
      </c>
      <c r="O1038" s="10">
        <f t="shared" si="7"/>
        <v>0</v>
      </c>
      <c r="P1038" s="1">
        <f>IF(C218=$H$1012,L1038,0)</f>
        <v>0</v>
      </c>
      <c r="Q1038" s="10">
        <f t="shared" si="8"/>
        <v>0</v>
      </c>
      <c r="R1038" s="13">
        <f t="shared" si="13"/>
        <v>0</v>
      </c>
      <c r="S1038" s="1">
        <f t="shared" si="14"/>
        <v>0</v>
      </c>
      <c r="T1038" s="1">
        <f t="shared" si="15"/>
        <v>0</v>
      </c>
      <c r="U1038" s="1">
        <f t="shared" si="16"/>
        <v>0</v>
      </c>
      <c r="W1038" s="4">
        <f>IF(G227=T$1011,U$1011,IF(G227=T$1012,U$1012,IF(G227=T$1013,U$1013,IF(G227=T$1014,U$1014,IF(G227=T$1015,U$1015,IF(G227=T$1016,U$1016,IF(G227="",0)))))))</f>
        <v>0</v>
      </c>
      <c r="X1038" s="1">
        <f>IF(G233=V$1011,W$1011,IF(G233=V$1012,W$1012,IF(G233=V$1013,W$1013,IF(G233=V$1014,W$1014,IF(G233=V$1015,W$1015,IF(G233=V$1016,W$1016,IF(G233="",0)))))))</f>
        <v>0</v>
      </c>
      <c r="Y1038" s="1">
        <f>IF(M233=C$1011,D$1011,IF(M233=C$1012,D$1012,IF(M233=C$1013,D$1013,IF(M233=C$1014,D$1014,IF(M233=C$1015,D$1015,IF(M233=C$1016,D$1016,IF(M233="",0)))))))</f>
        <v>0</v>
      </c>
      <c r="Z1038" s="64">
        <f t="shared" si="17"/>
        <v>0</v>
      </c>
      <c r="AA1038" s="57">
        <f>IF(OR(G233="",M233=""),0,(X1038+Y1038)/2)</f>
        <v>0</v>
      </c>
      <c r="AD1038" s="4">
        <f t="shared" ref="AD1038:AD1054" si="19">IF(AC1038=$C$1011,$D$1011,IF(AC1038=$C$1012,$D$1012,IF(AC1038=$C$1013,$D$1013,IF(AC1038=$C$1014,$D$1014,IF(AC1038=$C$1015,$D$1015,IF(AC1038=$C$1016,$D1019,IF(AC1038=0,0)))))))</f>
        <v>0</v>
      </c>
      <c r="AE1038" s="6">
        <f>IF($F238="",$I238-$C238,$I238-$F238)</f>
        <v>0</v>
      </c>
      <c r="AF1038" s="6">
        <f t="shared" ref="AF1038:AF1054" si="20">AE1038*0.01</f>
        <v>0</v>
      </c>
      <c r="AG1038" s="6">
        <f>IF(L238=$C$1016,$D$1016,IF(L238=$C$1015,$D$1015,IF(L238=$C$1014,$D$1014,IF(L238=$C$1013,$D$1013,IF(L238=$C$1012,$D$1012,IF(L238=$C$1011,$D$1011,IF(L238="",0)))))))</f>
        <v>0</v>
      </c>
      <c r="AH1038" s="4">
        <f t="shared" ref="AH1038:AH1054" si="21">AG1038-AF1038</f>
        <v>0</v>
      </c>
    </row>
    <row r="1039" spans="2:34" hidden="1" x14ac:dyDescent="0.3">
      <c r="B1039" s="1">
        <f t="shared" si="9"/>
        <v>5</v>
      </c>
      <c r="C1039" s="1">
        <f t="shared" si="6"/>
        <v>0</v>
      </c>
      <c r="D1039" s="1">
        <f>C242</f>
        <v>0</v>
      </c>
      <c r="E1039" s="13">
        <f>L242</f>
        <v>0</v>
      </c>
      <c r="F1039" s="4">
        <f>L245</f>
        <v>0</v>
      </c>
      <c r="G1039" s="4">
        <f t="shared" ref="G1039:G1054" si="22">IF(F1039=$C$1011,$D$1011,IF(F1039=$C$1012,$D$1012,IF(F1039=$C$1013,$D$1013,IF(F1039=$C$1014,$D$1014,IF(F1039=$C$1015,$D$1015,IF(F1039=$C$1016,$D$1016,IF(F1039=0,0)))))))</f>
        <v>0</v>
      </c>
      <c r="H1039" s="6">
        <f>IF(F245="",(I245-C245)*0.01,(I245-F245)*0.01)</f>
        <v>0</v>
      </c>
      <c r="I1039" s="6">
        <f>IF(K247=R$1011,S$1011,IF(K247=R$1012,S$1012,IF(K247=R$1013,S$1013,IF(K247=R$1014,S$1014,IF(K247=R$1015,S$1015,IF(K247=R$1016,S$1016,IF(K247="",0)))))))</f>
        <v>0</v>
      </c>
      <c r="J1039" s="6">
        <f t="shared" si="10"/>
        <v>0</v>
      </c>
      <c r="K1039" s="5">
        <f t="shared" si="18"/>
        <v>0</v>
      </c>
      <c r="L1039" s="3">
        <f t="shared" si="11"/>
        <v>0</v>
      </c>
      <c r="M1039" s="1" t="str">
        <f t="shared" si="12"/>
        <v/>
      </c>
      <c r="N1039" s="1">
        <f>IF(C242=$H$1011,L1039,0)</f>
        <v>0</v>
      </c>
      <c r="O1039" s="10">
        <f t="shared" si="7"/>
        <v>0</v>
      </c>
      <c r="P1039" s="1">
        <f>IF(C242=$H$1012,L1039,0)</f>
        <v>0</v>
      </c>
      <c r="Q1039" s="10">
        <f t="shared" si="8"/>
        <v>0</v>
      </c>
      <c r="R1039" s="13">
        <f t="shared" si="13"/>
        <v>0</v>
      </c>
      <c r="S1039" s="1">
        <f t="shared" si="14"/>
        <v>0</v>
      </c>
      <c r="T1039" s="1">
        <f t="shared" si="15"/>
        <v>0</v>
      </c>
      <c r="U1039" s="1">
        <f t="shared" si="16"/>
        <v>0</v>
      </c>
      <c r="W1039" s="4">
        <f>IF(G251=T$1011,U$1011,IF(G251=T$1012,U$1012,IF(G251=T$1013,U$1013,IF(G251=T$1014,U$1014,IF(G251=T$1015,U$1015,IF(G251=T$1016,U$1016,IF(G251="",0)))))))</f>
        <v>0</v>
      </c>
      <c r="X1039" s="1">
        <f>IF(G257=V$1011,W$1011,IF(G257=V$1012,W$1012,IF(G257=V$1013,W$1013,IF(G257=V$1014,W$1014,IF(G257=V$1015,W$1015,IF(G257=V$1016,W$1016,IF(G257="",0)))))))</f>
        <v>0</v>
      </c>
      <c r="Y1039" s="1">
        <f>IF(M257=C$1011,D$1011,IF(M257=C$1012,D$1012,IF(M257=C$1013,D$1013,IF(M257=C$1014,D$1014,IF(M257=C$1015,D$1015,IF(M257=C$1016,D$1016,IF(M257="",0)))))))</f>
        <v>0</v>
      </c>
      <c r="Z1039" s="64">
        <f t="shared" si="17"/>
        <v>0</v>
      </c>
      <c r="AA1039" s="57">
        <f>IF(OR(G257="",M257=""),0,(X1039+Y1039)/2)</f>
        <v>0</v>
      </c>
      <c r="AD1039" s="4">
        <f t="shared" si="19"/>
        <v>0</v>
      </c>
      <c r="AE1039" s="6">
        <f>IF($F262="",$I262-$C262,$I262-$F262)</f>
        <v>0</v>
      </c>
      <c r="AF1039" s="6">
        <f t="shared" si="20"/>
        <v>0</v>
      </c>
      <c r="AG1039" s="6">
        <f>IF(L262=$C$1016,$D$1016,IF(L262=$C$1015,$D$1015,IF(L262=$C$1014,$D$1014,IF(L262=$C$1013,$D$1013,IF(L262=$C$1012,$D$1012,IF(L262=$C$1011,$D$1011,IF(L262="",0)))))))</f>
        <v>0</v>
      </c>
      <c r="AH1039" s="4">
        <f t="shared" si="21"/>
        <v>0</v>
      </c>
    </row>
    <row r="1040" spans="2:34" hidden="1" x14ac:dyDescent="0.3">
      <c r="B1040" s="1">
        <f t="shared" si="9"/>
        <v>6</v>
      </c>
      <c r="C1040" s="1">
        <f t="shared" si="6"/>
        <v>0</v>
      </c>
      <c r="D1040" s="1">
        <f>C266</f>
        <v>0</v>
      </c>
      <c r="E1040" s="13">
        <f>L266</f>
        <v>0</v>
      </c>
      <c r="F1040" s="4">
        <f>L269</f>
        <v>0</v>
      </c>
      <c r="G1040" s="4">
        <f t="shared" si="22"/>
        <v>0</v>
      </c>
      <c r="H1040" s="6">
        <f>IF(F269="",(I269-C269)*0.01,(I269-F269)*0.01)</f>
        <v>0</v>
      </c>
      <c r="I1040" s="6">
        <f>IF(K271=R$1011,S$1011,IF(K271=R$1012,S$1012,IF(K271=R$1013,S$1013,IF(K271=R$1014,S$1014,IF(K271=R$1015,S$1015,IF(K271=R$1016,S$1016,IF(K271="",0)))))))</f>
        <v>0</v>
      </c>
      <c r="J1040" s="6">
        <f t="shared" si="10"/>
        <v>0</v>
      </c>
      <c r="K1040" s="5">
        <f t="shared" si="18"/>
        <v>0</v>
      </c>
      <c r="L1040" s="3">
        <f t="shared" si="11"/>
        <v>0</v>
      </c>
      <c r="M1040" s="1" t="str">
        <f t="shared" si="12"/>
        <v/>
      </c>
      <c r="N1040" s="1">
        <f>IF(C266=$H$1011,L1040,0)</f>
        <v>0</v>
      </c>
      <c r="O1040" s="10">
        <f t="shared" si="7"/>
        <v>0</v>
      </c>
      <c r="P1040" s="1">
        <f>IF(C266=$H$1012,L1040,0)</f>
        <v>0</v>
      </c>
      <c r="Q1040" s="10">
        <f t="shared" si="8"/>
        <v>0</v>
      </c>
      <c r="R1040" s="13">
        <f t="shared" si="13"/>
        <v>0</v>
      </c>
      <c r="S1040" s="1">
        <f t="shared" si="14"/>
        <v>0</v>
      </c>
      <c r="T1040" s="1">
        <f t="shared" si="15"/>
        <v>0</v>
      </c>
      <c r="U1040" s="1">
        <f t="shared" si="16"/>
        <v>0</v>
      </c>
      <c r="W1040" s="4">
        <f>IF(G275=T$1011,U$1011,IF(G275=T$1012,U$1012,IF(G275=T$1013,U$1013,IF(G275=T$1014,U$1014,IF(G275=T$1015,U$1015,IF(G275=T$1016,U$1016,IF(G275="",0)))))))</f>
        <v>0</v>
      </c>
      <c r="X1040" s="1">
        <f>IF(G281=V$1011,W$1011,IF(G281=V$1012,W$1012,IF(G281=V$1013,W$1013,IF(G281=V$1014,W$1014,IF(G281=V$1015,W$1015,IF(G281=V$1016,W$1016,IF(G281="",0)))))))</f>
        <v>0</v>
      </c>
      <c r="Y1040" s="1">
        <f>IF(M281=C$1011,D$1011,IF(M281=C$1012,D$1012,IF(M281=C$1013,D$1013,IF(M281=C$1014,D$1014,IF(M281=C$1015,D$1015,IF(M281=C$1016,D$1016,IF(M281="",0)))))))</f>
        <v>0</v>
      </c>
      <c r="Z1040" s="64">
        <f t="shared" si="17"/>
        <v>0</v>
      </c>
      <c r="AA1040" s="57">
        <f>IF(OR(G281="",M281=""),0,(X1040+Y1040)/2)</f>
        <v>0</v>
      </c>
      <c r="AD1040" s="4">
        <f t="shared" si="19"/>
        <v>0</v>
      </c>
      <c r="AE1040" s="6">
        <f>IF($F286="",$I286-$C286,$I286-$F286)</f>
        <v>0</v>
      </c>
      <c r="AF1040" s="6">
        <f t="shared" si="20"/>
        <v>0</v>
      </c>
      <c r="AG1040" s="6">
        <f>IF(L286=$C$1016,$D$1016,IF(L286=$C$1015,$D$1015,IF(L286=$C$1014,$D$1014,IF(L286=$C$1013,$D$1013,IF(L286=$C$1012,$D$1012,IF(L286=$C$1011,$D$1011,IF(L286="",0)))))))</f>
        <v>0</v>
      </c>
      <c r="AH1040" s="4">
        <f t="shared" si="21"/>
        <v>0</v>
      </c>
    </row>
    <row r="1041" spans="2:34" hidden="1" x14ac:dyDescent="0.3">
      <c r="B1041" s="1">
        <f t="shared" si="9"/>
        <v>7</v>
      </c>
      <c r="C1041" s="1">
        <f t="shared" si="6"/>
        <v>0</v>
      </c>
      <c r="D1041" s="1">
        <f>C290</f>
        <v>0</v>
      </c>
      <c r="E1041" s="13">
        <f>L290</f>
        <v>0</v>
      </c>
      <c r="F1041" s="4">
        <f>L293</f>
        <v>0</v>
      </c>
      <c r="G1041" s="4">
        <f t="shared" si="22"/>
        <v>0</v>
      </c>
      <c r="H1041" s="6">
        <f>IF(F293="",(I293-C293)*0.01,(I293-F293)*0.01)</f>
        <v>0</v>
      </c>
      <c r="I1041" s="6">
        <f>IF(K295=R$1011,S$1011,IF(K295=R$1012,S$1012,IF(K295=R$1013,S$1013,IF(K295=R$1014,S$1014,IF(K295=R$1015,S$1015,IF(K295=R$1016,S$1016,IF(K295="",0)))))))</f>
        <v>0</v>
      </c>
      <c r="J1041" s="6">
        <f t="shared" si="10"/>
        <v>0</v>
      </c>
      <c r="K1041" s="5">
        <f t="shared" si="18"/>
        <v>0</v>
      </c>
      <c r="L1041" s="3">
        <f t="shared" si="11"/>
        <v>0</v>
      </c>
      <c r="M1041" s="1" t="str">
        <f t="shared" si="12"/>
        <v/>
      </c>
      <c r="N1041" s="1">
        <f>IF(C290=$H$1011,L1041,0)</f>
        <v>0</v>
      </c>
      <c r="O1041" s="10">
        <f t="shared" si="7"/>
        <v>0</v>
      </c>
      <c r="P1041" s="1">
        <f>IF(C290=$H$1012,L1041,0)</f>
        <v>0</v>
      </c>
      <c r="Q1041" s="10">
        <f t="shared" si="8"/>
        <v>0</v>
      </c>
      <c r="R1041" s="13">
        <f t="shared" si="13"/>
        <v>0</v>
      </c>
      <c r="S1041" s="1">
        <f t="shared" si="14"/>
        <v>0</v>
      </c>
      <c r="T1041" s="1">
        <f t="shared" si="15"/>
        <v>0</v>
      </c>
      <c r="U1041" s="1">
        <f t="shared" si="16"/>
        <v>0</v>
      </c>
      <c r="W1041" s="4">
        <f>IF(G299=T$1011,U$1011,IF(G299=T$1012,U$1012,IF(G299=T$1013,U$1013,IF(G299=T$1014,U$1014,IF(G299=T$1015,U$1015,IF(G299=T$1016,U$1016,IF(G299="",0)))))))</f>
        <v>0</v>
      </c>
      <c r="X1041" s="1">
        <f>IF(G305=V$1011,W$1011,IF(G305=V$1012,W$1012,IF(G305=V$1013,W$1013,IF(G305=V$1014,W$1014,IF(G305=V$1015,W$1015,IF(G305=V$1016,W$1016,IF(G305="",0)))))))</f>
        <v>0</v>
      </c>
      <c r="Y1041" s="1">
        <f>IF(M305=C$1011,D$1011,IF(M305=C$1012,D$1012,IF(M305=C$1013,D$1013,IF(M305=C$1014,D$1014,IF(M305=C$1015,D$1015,IF(M305=C$1016,D$1016,IF(M305="",0)))))))</f>
        <v>0</v>
      </c>
      <c r="Z1041" s="64">
        <f t="shared" si="17"/>
        <v>0</v>
      </c>
      <c r="AA1041" s="57">
        <f>IF(OR(G305="",M305=""),0,(X1041+Y1041)/2)</f>
        <v>0</v>
      </c>
      <c r="AD1041" s="4">
        <f t="shared" si="19"/>
        <v>0</v>
      </c>
      <c r="AE1041" s="6">
        <f>IF($F310="",$I310-$C310,$I310-$F310)</f>
        <v>0</v>
      </c>
      <c r="AF1041" s="6">
        <f t="shared" si="20"/>
        <v>0</v>
      </c>
      <c r="AG1041" s="6">
        <f>IF(L310=$C$1016,$D$1016,IF(L310=$C$1015,$D$1015,IF(L310=$C$1014,$D$1014,IF(L310=$C$1013,$D$1013,IF(L310=$C$1012,$D$1012,IF(L310=$C$1011,$D$1011,IF(L310="",0)))))))</f>
        <v>0</v>
      </c>
      <c r="AH1041" s="4">
        <f t="shared" si="21"/>
        <v>0</v>
      </c>
    </row>
    <row r="1042" spans="2:34" hidden="1" x14ac:dyDescent="0.3">
      <c r="B1042" s="1">
        <f t="shared" si="9"/>
        <v>8</v>
      </c>
      <c r="C1042" s="1">
        <f t="shared" si="6"/>
        <v>0</v>
      </c>
      <c r="D1042" s="1">
        <f>C314</f>
        <v>0</v>
      </c>
      <c r="E1042" s="13">
        <f>L314</f>
        <v>0</v>
      </c>
      <c r="F1042" s="4">
        <f>L317</f>
        <v>0</v>
      </c>
      <c r="G1042" s="4">
        <f t="shared" si="22"/>
        <v>0</v>
      </c>
      <c r="H1042" s="6">
        <f>IF(F317="",(I317-C317)*0.01,(I317-F317)*0.01)</f>
        <v>0</v>
      </c>
      <c r="I1042" s="6">
        <f>IF(K319=R$1011,S$1011,IF(K319=R$1012,S$1012,IF(K319=R$1013,S$1013,IF(K319=R$1014,S$1014,IF(K319=R$1015,S$1015,IF(K319=R$1016,S$1016,IF(K319="",0)))))))</f>
        <v>0</v>
      </c>
      <c r="J1042" s="6">
        <f t="shared" si="10"/>
        <v>0</v>
      </c>
      <c r="K1042" s="5">
        <f t="shared" si="18"/>
        <v>0</v>
      </c>
      <c r="L1042" s="3">
        <f t="shared" si="11"/>
        <v>0</v>
      </c>
      <c r="M1042" s="1" t="str">
        <f t="shared" si="12"/>
        <v/>
      </c>
      <c r="N1042" s="1">
        <f>IF(C314=$H$1011,L1042,0)</f>
        <v>0</v>
      </c>
      <c r="O1042" s="10">
        <f t="shared" si="7"/>
        <v>0</v>
      </c>
      <c r="P1042" s="1">
        <f>IF(C314=$H$1012,L1042,0)</f>
        <v>0</v>
      </c>
      <c r="Q1042" s="10">
        <f t="shared" si="8"/>
        <v>0</v>
      </c>
      <c r="R1042" s="13">
        <f t="shared" si="13"/>
        <v>0</v>
      </c>
      <c r="S1042" s="1">
        <f t="shared" si="14"/>
        <v>0</v>
      </c>
      <c r="T1042" s="1">
        <f t="shared" si="15"/>
        <v>0</v>
      </c>
      <c r="U1042" s="1">
        <f t="shared" si="16"/>
        <v>0</v>
      </c>
      <c r="W1042" s="4">
        <f>IF(G323=T$1011,U$1011,IF(G323=T$1012,U$1012,IF(G323=T$1013,U$1013,IF(G323=T$1014,U$1014,IF(G323=T$1015,U$1015,IF(G323=T$1016,U$1016,IF(G323="",0)))))))</f>
        <v>0</v>
      </c>
      <c r="X1042" s="1">
        <f>IF(G329=V$1011,W$1011,IF(G329=V$1012,W$1012,IF(G329=V$1013,W$1013,IF(G329=V$1014,W$1014,IF(G329=V$1015,W$1015,IF(G329=V$1016,W$1016,IF(G329="",0)))))))</f>
        <v>0</v>
      </c>
      <c r="Y1042" s="1">
        <f>IF(M329=C$1011,D$1011,IF(M329=C$1012,D$1012,IF(M329=C$1013,D$1013,IF(M329=C$1014,D$1014,IF(M329=C$1015,D$1015,IF(M329=C$1016,D$1016,IF(M329="",0)))))))</f>
        <v>0</v>
      </c>
      <c r="Z1042" s="64">
        <f t="shared" si="17"/>
        <v>0</v>
      </c>
      <c r="AA1042" s="57">
        <f>IF(OR(G329="",M329=""),0,(X1042+Y1042)/2)</f>
        <v>0</v>
      </c>
      <c r="AD1042" s="4">
        <f t="shared" si="19"/>
        <v>0</v>
      </c>
      <c r="AE1042" s="6">
        <f>IF($F334="",$I334-$C334,$I334-$F334)</f>
        <v>0</v>
      </c>
      <c r="AF1042" s="6">
        <f t="shared" si="20"/>
        <v>0</v>
      </c>
      <c r="AG1042" s="6">
        <f>IF(L334=$C$1016,$D$1016,IF(L334=$C$1015,$D$1015,IF(L334=$C$1014,$D$1014,IF(L334=$C$1013,$D$1013,IF(L334=$C$1012,$D$1012,IF(L334=$C$1011,$D$1011,IF(L334="",0)))))))</f>
        <v>0</v>
      </c>
      <c r="AH1042" s="4">
        <f t="shared" si="21"/>
        <v>0</v>
      </c>
    </row>
    <row r="1043" spans="2:34" hidden="1" x14ac:dyDescent="0.3">
      <c r="B1043" s="1">
        <f t="shared" si="9"/>
        <v>9</v>
      </c>
      <c r="C1043" s="1">
        <f t="shared" si="6"/>
        <v>0</v>
      </c>
      <c r="D1043" s="1">
        <f>C338</f>
        <v>0</v>
      </c>
      <c r="E1043" s="13">
        <f>L338</f>
        <v>0</v>
      </c>
      <c r="F1043" s="4">
        <f>L341</f>
        <v>0</v>
      </c>
      <c r="G1043" s="4">
        <f t="shared" si="22"/>
        <v>0</v>
      </c>
      <c r="H1043" s="6">
        <f>IF(F341="",(I341-C341)*0.01,(I341-F341)*0.01)</f>
        <v>0</v>
      </c>
      <c r="I1043" s="6">
        <f>IF(K343=R$1011,S$1011,IF(K343=R$1012,S$1012,IF(K343=R$1013,S$1013,IF(K343=R$1014,S$1014,IF(K343=R$1015,S$1015,IF(K343=R$1016,S$1016,IF(K343="",0)))))))</f>
        <v>0</v>
      </c>
      <c r="J1043" s="6">
        <f t="shared" si="10"/>
        <v>0</v>
      </c>
      <c r="K1043" s="5">
        <f t="shared" si="18"/>
        <v>0</v>
      </c>
      <c r="L1043" s="3">
        <f t="shared" si="11"/>
        <v>0</v>
      </c>
      <c r="M1043" s="1" t="str">
        <f t="shared" si="12"/>
        <v/>
      </c>
      <c r="N1043" s="1">
        <f>IF(C338=$H$1011,L1043,0)</f>
        <v>0</v>
      </c>
      <c r="O1043" s="10">
        <f t="shared" si="7"/>
        <v>0</v>
      </c>
      <c r="P1043" s="1">
        <f>IF(C338=$H$1012,L1043,0)</f>
        <v>0</v>
      </c>
      <c r="Q1043" s="10">
        <f t="shared" si="8"/>
        <v>0</v>
      </c>
      <c r="R1043" s="13">
        <f t="shared" si="13"/>
        <v>0</v>
      </c>
      <c r="S1043" s="1">
        <f t="shared" si="14"/>
        <v>0</v>
      </c>
      <c r="T1043" s="1">
        <f t="shared" si="15"/>
        <v>0</v>
      </c>
      <c r="U1043" s="1">
        <f t="shared" si="16"/>
        <v>0</v>
      </c>
      <c r="W1043" s="4">
        <f>IF(G347=T$1011,U$1011,IF(G347=T$1012,U$1012,IF(G347=T$1013,U$1013,IF(G347=T$1014,U$1014,IF(G347=T$1015,U$1015,IF(G347=T$1016,U$1016,IF(G347="",0)))))))</f>
        <v>0</v>
      </c>
      <c r="X1043" s="1">
        <f>IF(G353=V$1011,W$1011,IF(G353=V$1012,W$1012,IF(G353=V$1013,W$1013,IF(G353=V$1014,W$1014,IF(G353=V$1015,W$1015,IF(G353=V$1016,W$1016,IF(G353="",0)))))))</f>
        <v>0</v>
      </c>
      <c r="Y1043" s="1">
        <f>IF(M353=C$1011,D$1011,IF(M353=C$1012,D$1012,IF(M353=C$1013,D$1013,IF(M353=C$1014,D$1014,IF(M353=C$1015,D$1015,IF(M353=C$1016,D$1016,IF(M353="",0)))))))</f>
        <v>0</v>
      </c>
      <c r="Z1043" s="64">
        <f t="shared" si="17"/>
        <v>0</v>
      </c>
      <c r="AA1043" s="57">
        <f>IF(OR(G353="",M353=""),0,(X1043+Y1043)/2)</f>
        <v>0</v>
      </c>
      <c r="AD1043" s="4">
        <f t="shared" si="19"/>
        <v>0</v>
      </c>
      <c r="AE1043" s="6">
        <f>IF($F358="",$I358-$C358,$I358-$F358)</f>
        <v>0</v>
      </c>
      <c r="AF1043" s="6">
        <f t="shared" si="20"/>
        <v>0</v>
      </c>
      <c r="AG1043" s="6">
        <f>IF(L358=$C$1016,$D$1016,IF(L358=$C$1015,$D$1015,IF(L358=$C$1014,$D$1014,IF(L358=$C$1013,$D$1013,IF(L358=$C$1012,$D$1012,IF(L358=$C$1011,$D$1011,IF(L358="",0)))))))</f>
        <v>0</v>
      </c>
      <c r="AH1043" s="4">
        <f t="shared" si="21"/>
        <v>0</v>
      </c>
    </row>
    <row r="1044" spans="2:34" hidden="1" x14ac:dyDescent="0.3">
      <c r="B1044" s="1">
        <f t="shared" si="9"/>
        <v>10</v>
      </c>
      <c r="C1044" s="1">
        <f t="shared" si="6"/>
        <v>0</v>
      </c>
      <c r="D1044" s="1">
        <f>C362</f>
        <v>0</v>
      </c>
      <c r="E1044" s="13">
        <f>L362</f>
        <v>0</v>
      </c>
      <c r="F1044" s="4">
        <f>L365</f>
        <v>0</v>
      </c>
      <c r="G1044" s="4">
        <f t="shared" si="22"/>
        <v>0</v>
      </c>
      <c r="H1044" s="6">
        <f>IF(F365="",(I365-C365)*0.01,(I365-F365)*0.01)</f>
        <v>0</v>
      </c>
      <c r="I1044" s="6">
        <f>IF(K367=R$1011,S$1011,IF(K367=R$1012,S$1012,IF(K367=R$1013,S$1013,IF(K367=R$1014,S$1014,IF(K367=R$1015,S$1015,IF(K367=R$1016,S$1016,IF(K367="",0)))))))</f>
        <v>0</v>
      </c>
      <c r="J1044" s="6">
        <f t="shared" si="10"/>
        <v>0</v>
      </c>
      <c r="K1044" s="5">
        <f t="shared" si="18"/>
        <v>0</v>
      </c>
      <c r="L1044" s="3">
        <f t="shared" si="11"/>
        <v>0</v>
      </c>
      <c r="M1044" s="1" t="str">
        <f t="shared" si="12"/>
        <v/>
      </c>
      <c r="N1044" s="1">
        <f>IF(C362=$H$1011,L1044,0)</f>
        <v>0</v>
      </c>
      <c r="O1044" s="10">
        <f t="shared" si="7"/>
        <v>0</v>
      </c>
      <c r="P1044" s="1">
        <f>IF(C362=$H$1012,L1044,0)</f>
        <v>0</v>
      </c>
      <c r="Q1044" s="10">
        <f t="shared" si="8"/>
        <v>0</v>
      </c>
      <c r="R1044" s="13">
        <f t="shared" si="13"/>
        <v>0</v>
      </c>
      <c r="S1044" s="1">
        <f t="shared" si="14"/>
        <v>0</v>
      </c>
      <c r="T1044" s="1">
        <f t="shared" si="15"/>
        <v>0</v>
      </c>
      <c r="U1044" s="1">
        <f t="shared" si="16"/>
        <v>0</v>
      </c>
      <c r="W1044" s="4">
        <f>IF(G371=T$1011,U$1011,IF(G371=T$1012,U$1012,IF(G371=T$1013,U$1013,IF(G371=T$1014,U$1014,IF(G371=T$1015,U$1015,IF(G371=T$1016,U$1016,IF(G371="",0)))))))</f>
        <v>0</v>
      </c>
      <c r="X1044" s="1">
        <f>IF(G377=V$1011,W$1011,IF(G377=V$1012,W$1012,IF(G377=V$1013,W$1013,IF(G377=V$1014,W$1014,IF(G377=V$1015,W$1015,IF(G377=V$1016,W$1016,IF(G377="",0)))))))</f>
        <v>0</v>
      </c>
      <c r="Y1044" s="1">
        <f>IF(M377=C$1011,D$1011,IF(M377=C$1012,D$1012,IF(M377=C$1013,D$1013,IF(M377=C$1014,D$1014,IF(M377=C$1015,D$1015,IF(M377=C$1016,D$1016,IF(M377="",0)))))))</f>
        <v>0</v>
      </c>
      <c r="Z1044" s="64">
        <f t="shared" si="17"/>
        <v>0</v>
      </c>
      <c r="AA1044" s="57">
        <f>IF(OR(G377="",M377=""),0,(X1044+Y1044)/2)</f>
        <v>0</v>
      </c>
      <c r="AD1044" s="4">
        <f t="shared" si="19"/>
        <v>0</v>
      </c>
      <c r="AE1044" s="6">
        <f>IF($F382="",$I382-$C382,$I382-$F382)</f>
        <v>0</v>
      </c>
      <c r="AF1044" s="6">
        <f t="shared" si="20"/>
        <v>0</v>
      </c>
      <c r="AG1044" s="6">
        <f>IF(L382=$C$1016,$D$1016,IF(L382=$C$1015,$D$1015,IF(L382=$C$1014,$D$1014,IF(L382=$C$1013,$D$1013,IF(L382=$C$1012,$D$1012,IF(L382=$C$1011,$D$1011,IF(L382="",0)))))))</f>
        <v>0</v>
      </c>
      <c r="AH1044" s="4">
        <f t="shared" si="21"/>
        <v>0</v>
      </c>
    </row>
    <row r="1045" spans="2:34" hidden="1" x14ac:dyDescent="0.3">
      <c r="B1045" s="1">
        <f t="shared" si="9"/>
        <v>11</v>
      </c>
      <c r="C1045" s="1">
        <f t="shared" si="6"/>
        <v>0</v>
      </c>
      <c r="D1045" s="1">
        <f>C386</f>
        <v>0</v>
      </c>
      <c r="E1045" s="13">
        <f>L386</f>
        <v>0</v>
      </c>
      <c r="F1045" s="4">
        <f>L389</f>
        <v>0</v>
      </c>
      <c r="G1045" s="4">
        <f t="shared" si="22"/>
        <v>0</v>
      </c>
      <c r="H1045" s="6">
        <f>IF(F389="",(I389-C389)*0.01,(I389-F389)*0.01)</f>
        <v>0</v>
      </c>
      <c r="I1045" s="6">
        <f>IF(K391=R$1011,S$1011,IF(K391=R$1012,S$1012,IF(K391=R$1013,S$1013,IF(K391=R$1014,S$1014,IF(K391=R$1015,S$1015,IF(K391=R$1016,S$1016,IF(K391="",0)))))))</f>
        <v>0</v>
      </c>
      <c r="J1045" s="6">
        <f t="shared" si="10"/>
        <v>0</v>
      </c>
      <c r="K1045" s="5">
        <f t="shared" si="18"/>
        <v>0</v>
      </c>
      <c r="L1045" s="3">
        <f t="shared" si="11"/>
        <v>0</v>
      </c>
      <c r="M1045" s="1" t="str">
        <f t="shared" si="12"/>
        <v/>
      </c>
      <c r="N1045" s="1">
        <f>IF(C386=$H$1011,L1045,0)</f>
        <v>0</v>
      </c>
      <c r="O1045" s="10">
        <f t="shared" si="7"/>
        <v>0</v>
      </c>
      <c r="P1045" s="1">
        <f>IF(C386=$H$1012,L1045,0)</f>
        <v>0</v>
      </c>
      <c r="Q1045" s="10">
        <f t="shared" si="8"/>
        <v>0</v>
      </c>
      <c r="R1045" s="13">
        <f t="shared" si="13"/>
        <v>0</v>
      </c>
      <c r="S1045" s="1">
        <f t="shared" si="14"/>
        <v>0</v>
      </c>
      <c r="T1045" s="1">
        <f t="shared" si="15"/>
        <v>0</v>
      </c>
      <c r="U1045" s="1">
        <f t="shared" si="16"/>
        <v>0</v>
      </c>
      <c r="W1045" s="4">
        <f>IF(G395=T$1011,U$1011,IF(G395=T$1012,U$1012,IF(G395=T$1013,U$1013,IF(G395=T$1014,U$1014,IF(G395=T$1015,U$1015,IF(G395=T$1016,U$1016,IF(G395="",0)))))))</f>
        <v>0</v>
      </c>
      <c r="X1045" s="1">
        <f>IF(G401=V$1011,W$1011,IF(G401=V$1012,W$1012,IF(G401=V$1013,W$1013,IF(G401=V$1014,W$1014,IF(G401=V$1015,W$1015,IF(G401=V$1016,W$1016,IF(G401="",0)))))))</f>
        <v>0</v>
      </c>
      <c r="Y1045" s="1">
        <f>IF(M401=C$1011,D$1011,IF(M401=C$1012,D$1012,IF(M401=C$1013,D$1013,IF(M401=C$1014,D$1014,IF(M401=C$1015,D$1015,IF(M401=C$1016,D$1016,IF(M401="",0)))))))</f>
        <v>0</v>
      </c>
      <c r="Z1045" s="64">
        <f t="shared" si="17"/>
        <v>0</v>
      </c>
      <c r="AA1045" s="57">
        <f>IF(OR(G401="",M401=""),0,(X1045+Y1045)/2)</f>
        <v>0</v>
      </c>
      <c r="AD1045" s="4">
        <f t="shared" si="19"/>
        <v>0</v>
      </c>
      <c r="AE1045" s="6">
        <f>IF($F406="",$I406-$C406,$I406-$F406)</f>
        <v>0</v>
      </c>
      <c r="AF1045" s="6">
        <f t="shared" si="20"/>
        <v>0</v>
      </c>
      <c r="AG1045" s="6">
        <f>IF(L406=$C$1016,$D$1016,IF(L406=$C$1015,$D$1015,IF(L406=$C$1014,$D$1014,IF(L406=$C$1013,$D$1013,IF(L406=$C$1012,$D$1012,IF(L406=$C$1011,$D$1011,IF(L406="",0)))))))</f>
        <v>0</v>
      </c>
      <c r="AH1045" s="4">
        <f t="shared" si="21"/>
        <v>0</v>
      </c>
    </row>
    <row r="1046" spans="2:34" hidden="1" x14ac:dyDescent="0.3">
      <c r="B1046" s="1">
        <f t="shared" si="9"/>
        <v>12</v>
      </c>
      <c r="C1046" s="1">
        <f t="shared" si="6"/>
        <v>0</v>
      </c>
      <c r="D1046" s="1">
        <f>C410</f>
        <v>0</v>
      </c>
      <c r="E1046" s="13">
        <f>L410</f>
        <v>0</v>
      </c>
      <c r="F1046" s="4">
        <f>L413</f>
        <v>0</v>
      </c>
      <c r="G1046" s="4">
        <f t="shared" si="22"/>
        <v>0</v>
      </c>
      <c r="H1046" s="6">
        <f>IF(F413="",(I413-C413)*0.01,(I413-F413)*0.01)</f>
        <v>0</v>
      </c>
      <c r="I1046" s="6">
        <f>IF(K415=R$1011,S$1011,IF(K415=R$1012,S$1012,IF(K415=R$1013,S$1013,IF(K415=R$1014,S$1014,IF(K415=R$1015,S$1015,IF(K415=R$1016,S$1016,IF(K415="",0)))))))</f>
        <v>0</v>
      </c>
      <c r="J1046" s="6">
        <f t="shared" si="10"/>
        <v>0</v>
      </c>
      <c r="K1046" s="5">
        <f t="shared" si="18"/>
        <v>0</v>
      </c>
      <c r="L1046" s="3">
        <f t="shared" si="11"/>
        <v>0</v>
      </c>
      <c r="M1046" s="1" t="str">
        <f t="shared" si="12"/>
        <v/>
      </c>
      <c r="N1046" s="1">
        <f>IF(C410=$H$1011,L1046,0)</f>
        <v>0</v>
      </c>
      <c r="O1046" s="10">
        <f t="shared" si="7"/>
        <v>0</v>
      </c>
      <c r="P1046" s="1">
        <f>IF(C410=$H$1012,L1046,0)</f>
        <v>0</v>
      </c>
      <c r="Q1046" s="10">
        <f t="shared" si="8"/>
        <v>0</v>
      </c>
      <c r="R1046" s="13">
        <f t="shared" si="13"/>
        <v>0</v>
      </c>
      <c r="S1046" s="1">
        <f t="shared" si="14"/>
        <v>0</v>
      </c>
      <c r="T1046" s="1">
        <f t="shared" si="15"/>
        <v>0</v>
      </c>
      <c r="U1046" s="1">
        <f t="shared" si="16"/>
        <v>0</v>
      </c>
      <c r="W1046" s="4">
        <f>IF(G419=T$1011,U$1011,IF(G419=T$1012,U$1012,IF(G419=T$1013,U$1013,IF(G419=T$1014,U$1014,IF(G419=T$1015,U$1015,IF(G419=T$1016,U$1016,IF(G419="",0)))))))</f>
        <v>0</v>
      </c>
      <c r="X1046" s="1">
        <f>IF(G425=V$1011,W$1011,IF(G425=V$1012,W$1012,IF(G425=V$1013,W$1013,IF(G425=V$1014,W$1014,IF(G425=V$1015,W$1015,IF(G425=V$1016,W$1016,IF(G425="",0)))))))</f>
        <v>0</v>
      </c>
      <c r="Y1046" s="1">
        <f>IF(M425=C$1011,D$1011,IF(M425=C$1012,D$1012,IF(M425=C$1013,D$1013,IF(M425=C$1014,D$1014,IF(M425=C$1015,D$1015,IF(M425=C$1016,D$1016,IF(M425="",0)))))))</f>
        <v>0</v>
      </c>
      <c r="Z1046" s="64">
        <f t="shared" si="17"/>
        <v>0</v>
      </c>
      <c r="AA1046" s="57">
        <f>IF(OR(G425="",M425=""),0,(X1046+Y1046)/2)</f>
        <v>0</v>
      </c>
      <c r="AD1046" s="4">
        <f t="shared" si="19"/>
        <v>0</v>
      </c>
      <c r="AE1046" s="6">
        <f>IF($F430="",$I430-$C430,$I430-$F430)</f>
        <v>0</v>
      </c>
      <c r="AF1046" s="6">
        <f t="shared" si="20"/>
        <v>0</v>
      </c>
      <c r="AG1046" s="6">
        <f>IF(L430=$C$1016,$D$1016,IF(L430=$C$1015,$D$1015,IF(L430=$C$1014,$D$1014,IF(L430=$C$1013,$D$1013,IF(L430=$C$1012,$D$1012,IF(L430=$C$1011,$D$1011,IF(L430="",0)))))))</f>
        <v>0</v>
      </c>
      <c r="AH1046" s="4">
        <f t="shared" si="21"/>
        <v>0</v>
      </c>
    </row>
    <row r="1047" spans="2:34" hidden="1" x14ac:dyDescent="0.3">
      <c r="B1047" s="1">
        <f t="shared" si="9"/>
        <v>13</v>
      </c>
      <c r="C1047" s="1">
        <f t="shared" si="6"/>
        <v>0</v>
      </c>
      <c r="D1047" s="1">
        <f>C434</f>
        <v>0</v>
      </c>
      <c r="E1047" s="13">
        <f>L434</f>
        <v>0</v>
      </c>
      <c r="F1047" s="4">
        <f>L437</f>
        <v>0</v>
      </c>
      <c r="G1047" s="4">
        <f t="shared" si="22"/>
        <v>0</v>
      </c>
      <c r="H1047" s="6">
        <f>IF(F437="",(I437-C437)*0.01,(I437-F437)*0.01)</f>
        <v>0</v>
      </c>
      <c r="I1047" s="6">
        <f>IF(K439=R$1011,S$1011,IF(K439=R$1012,S$1012,IF(K439=R$1013,S$1013,IF(K439=R$1014,S$1014,IF(K439=R$1015,S$1015,IF(K439=R$1016,S$1016,IF(K439="",0)))))))</f>
        <v>0</v>
      </c>
      <c r="J1047" s="6">
        <f t="shared" si="10"/>
        <v>0</v>
      </c>
      <c r="K1047" s="5">
        <f t="shared" si="18"/>
        <v>0</v>
      </c>
      <c r="L1047" s="3">
        <f t="shared" si="11"/>
        <v>0</v>
      </c>
      <c r="M1047" s="1" t="str">
        <f t="shared" si="12"/>
        <v/>
      </c>
      <c r="N1047" s="1">
        <f>IF(C434=$H$1011,L1047,0)</f>
        <v>0</v>
      </c>
      <c r="O1047" s="10">
        <f t="shared" si="7"/>
        <v>0</v>
      </c>
      <c r="P1047" s="1">
        <f>IF(C434=$H$1012,L1047,0)</f>
        <v>0</v>
      </c>
      <c r="Q1047" s="10">
        <f t="shared" si="8"/>
        <v>0</v>
      </c>
      <c r="R1047" s="13">
        <f t="shared" si="13"/>
        <v>0</v>
      </c>
      <c r="S1047" s="1">
        <f t="shared" si="14"/>
        <v>0</v>
      </c>
      <c r="T1047" s="1">
        <f t="shared" si="15"/>
        <v>0</v>
      </c>
      <c r="U1047" s="1">
        <f t="shared" si="16"/>
        <v>0</v>
      </c>
      <c r="W1047" s="4">
        <f>IF(G443=T$1011,U$1011,IF(G443=T$1012,U$1012,IF(G443=T$1013,U$1013,IF(G443=T$1014,U$1014,IF(G443=T$1015,U$1015,IF(G443=T$1016,U$1016,IF(G443="",0)))))))</f>
        <v>0</v>
      </c>
      <c r="X1047" s="1">
        <f>IF(G449=V$1011,W$1011,IF(G449=V$1012,W$1012,IF(G449=V$1013,W$1013,IF(G449=V$1014,W$1014,IF(G449=V$1015,W$1015,IF(G449=V$1016,W$1016,IF(G449="",0)))))))</f>
        <v>0</v>
      </c>
      <c r="Y1047" s="1">
        <f>IF(M449=C$1011,D$1011,IF(M449=C$1012,D$1012,IF(M449=C$1013,D$1013,IF(M449=C$1014,D$1014,IF(M449=C$1015,D$1015,IF(M449=C$1016,D$1016,IF(M449="",0)))))))</f>
        <v>0</v>
      </c>
      <c r="Z1047" s="64">
        <f t="shared" si="17"/>
        <v>0</v>
      </c>
      <c r="AA1047" s="57">
        <f>IF(OR(G449="",M449=""),0,(X1047+Y1047)/2)</f>
        <v>0</v>
      </c>
      <c r="AD1047" s="4">
        <f t="shared" si="19"/>
        <v>0</v>
      </c>
      <c r="AE1047" s="6">
        <f>IF($F454="",$I454-$C454,$I454-$F454)</f>
        <v>0</v>
      </c>
      <c r="AF1047" s="6">
        <f t="shared" si="20"/>
        <v>0</v>
      </c>
      <c r="AG1047" s="6">
        <f>IF(L454=$C$1016,$D$1016,IF(L454=$C$1015,$D$1015,IF(L454=$C$1014,$D$1014,IF(L454=$C$1013,$D$1013,IF(L454=$C$1012,$D$1012,IF(L454=$C$1011,$D$1011,IF(L454="",0)))))))</f>
        <v>0</v>
      </c>
      <c r="AH1047" s="4">
        <f t="shared" si="21"/>
        <v>0</v>
      </c>
    </row>
    <row r="1048" spans="2:34" hidden="1" x14ac:dyDescent="0.3">
      <c r="B1048" s="1">
        <f t="shared" si="9"/>
        <v>14</v>
      </c>
      <c r="C1048" s="1">
        <f t="shared" si="6"/>
        <v>0</v>
      </c>
      <c r="D1048" s="1">
        <f>C458</f>
        <v>0</v>
      </c>
      <c r="E1048" s="13">
        <f>L458</f>
        <v>0</v>
      </c>
      <c r="F1048" s="4">
        <f>L461</f>
        <v>0</v>
      </c>
      <c r="G1048" s="4">
        <f t="shared" si="22"/>
        <v>0</v>
      </c>
      <c r="H1048" s="6">
        <f>IF(F461="",(I461-C461)*0.01,(I461-F461)*0.01)</f>
        <v>0</v>
      </c>
      <c r="I1048" s="6">
        <f>IF(K463=R$1011,S$1011,IF(K463=R$1012,S$1012,IF(K463=R$1013,S$1013,IF(K463=R$1014,S$1014,IF(K463=R$1015,S$1015,IF(K463=R$1016,S$1016,IF(K463="",0)))))))</f>
        <v>0</v>
      </c>
      <c r="J1048" s="6">
        <f t="shared" si="10"/>
        <v>0</v>
      </c>
      <c r="K1048" s="5">
        <f t="shared" si="18"/>
        <v>0</v>
      </c>
      <c r="L1048" s="3">
        <f t="shared" si="11"/>
        <v>0</v>
      </c>
      <c r="M1048" s="1" t="str">
        <f t="shared" si="12"/>
        <v/>
      </c>
      <c r="N1048" s="1">
        <f>IF(C458=$H$1011,L1048,0)</f>
        <v>0</v>
      </c>
      <c r="O1048" s="10">
        <f t="shared" si="7"/>
        <v>0</v>
      </c>
      <c r="P1048" s="1">
        <f>IF(C458=$H$1012,L1048,0)</f>
        <v>0</v>
      </c>
      <c r="Q1048" s="10">
        <f t="shared" si="8"/>
        <v>0</v>
      </c>
      <c r="R1048" s="13">
        <f t="shared" si="13"/>
        <v>0</v>
      </c>
      <c r="S1048" s="1">
        <f t="shared" si="14"/>
        <v>0</v>
      </c>
      <c r="T1048" s="1">
        <f t="shared" si="15"/>
        <v>0</v>
      </c>
      <c r="U1048" s="1">
        <f t="shared" si="16"/>
        <v>0</v>
      </c>
      <c r="W1048" s="4">
        <f>IF(G467=T$1011,U$1011,IF(G467=T$1012,U$1012,IF(G467=T$1013,U$1013,IF(G467=T$1014,U$1014,IF(G467=T$1015,U$1015,IF(G467=T$1016,U$1016,IF(G467="",0)))))))</f>
        <v>0</v>
      </c>
      <c r="X1048" s="1">
        <f>IF(G473=V$1011,W$1011,IF(G473=V$1012,W$1012,IF(G473=V$1013,W$1013,IF(G473=V$1014,W$1014,IF(G473=V$1015,W$1015,IF(G473=V$1016,W$1016,IF(G473="",0)))))))</f>
        <v>0</v>
      </c>
      <c r="Y1048" s="1">
        <f>IF(M473=C$1011,D$1011,IF(M473=C$1012,D$1012,IF(M473=C$1013,D$1013,IF(M473=C$1014,D$1014,IF(M473=C$1015,D$1015,IF(M473=C$1016,D$1016,IF(M473="",0)))))))</f>
        <v>0</v>
      </c>
      <c r="Z1048" s="64">
        <f t="shared" si="17"/>
        <v>0</v>
      </c>
      <c r="AA1048" s="57">
        <f>IF(OR(G473="",M473=""),0,(X1048+Y1048)/2)</f>
        <v>0</v>
      </c>
      <c r="AD1048" s="4">
        <f t="shared" si="19"/>
        <v>0</v>
      </c>
      <c r="AE1048" s="6">
        <f>IF($F478="",$I478-$C478,$I478-$F478)</f>
        <v>0</v>
      </c>
      <c r="AF1048" s="6">
        <f t="shared" si="20"/>
        <v>0</v>
      </c>
      <c r="AG1048" s="6">
        <f>IF(L478=$C$1016,$D$1016,IF(L478=$C$1015,$D$1015,IF(L478=$C$1014,$D$1014,IF(L478=$C$1013,$D$1013,IF(L478=$C$1012,$D$1012,IF(L478=$C$1011,$D$1011,IF(L478="",0)))))))</f>
        <v>0</v>
      </c>
      <c r="AH1048" s="4">
        <f t="shared" si="21"/>
        <v>0</v>
      </c>
    </row>
    <row r="1049" spans="2:34" hidden="1" x14ac:dyDescent="0.3">
      <c r="B1049" s="1">
        <f t="shared" si="9"/>
        <v>15</v>
      </c>
      <c r="C1049" s="1">
        <f t="shared" si="6"/>
        <v>0</v>
      </c>
      <c r="D1049" s="1">
        <f>C482</f>
        <v>0</v>
      </c>
      <c r="E1049" s="13">
        <f>L482</f>
        <v>0</v>
      </c>
      <c r="F1049" s="4">
        <f>L485</f>
        <v>0</v>
      </c>
      <c r="G1049" s="4">
        <f t="shared" si="22"/>
        <v>0</v>
      </c>
      <c r="H1049" s="6">
        <f>IF(F485="",(I485-C485)*0.01,(I485-F485)*0.01)</f>
        <v>0</v>
      </c>
      <c r="I1049" s="6">
        <f>IF(K487=R$1011,S$1011,IF(K487=R$1012,S$1012,IF(K487=R$1013,S$1013,IF(K487=R$1014,S$1014,IF(K487=R$1015,S$1015,IF(K487=R$1016,S$1016,IF(K487="",0)))))))</f>
        <v>0</v>
      </c>
      <c r="J1049" s="6">
        <f t="shared" si="10"/>
        <v>0</v>
      </c>
      <c r="K1049" s="5">
        <f t="shared" si="18"/>
        <v>0</v>
      </c>
      <c r="L1049" s="3">
        <f t="shared" si="11"/>
        <v>0</v>
      </c>
      <c r="M1049" s="1" t="str">
        <f t="shared" si="12"/>
        <v/>
      </c>
      <c r="N1049" s="1">
        <f>IF(C482=$H$1011,L1049,0)</f>
        <v>0</v>
      </c>
      <c r="O1049" s="10">
        <f t="shared" si="7"/>
        <v>0</v>
      </c>
      <c r="P1049" s="1">
        <f>IF(C482=$H$1012,L1049,0)</f>
        <v>0</v>
      </c>
      <c r="Q1049" s="10">
        <f t="shared" si="8"/>
        <v>0</v>
      </c>
      <c r="R1049" s="13">
        <f t="shared" si="13"/>
        <v>0</v>
      </c>
      <c r="S1049" s="1">
        <f t="shared" si="14"/>
        <v>0</v>
      </c>
      <c r="T1049" s="1">
        <f t="shared" si="15"/>
        <v>0</v>
      </c>
      <c r="U1049" s="1">
        <f t="shared" si="16"/>
        <v>0</v>
      </c>
      <c r="W1049" s="4">
        <f>IF(G491=T$1011,U$1011,IF(G491=T$1012,U$1012,IF(G491=T$1013,U$1013,IF(G491=T$1014,U$1014,IF(G491=T$1015,U$1015,IF(G491=T$1016,U$1016,IF(G491="",0)))))))</f>
        <v>0</v>
      </c>
      <c r="X1049" s="1">
        <f>IF(G497=V$1011,W$1011,IF(G497=V$1012,W$1012,IF(G497=V$1013,W$1013,IF(G497=V$1014,W$1014,IF(G497=V$1015,W$1015,IF(G497=V$1016,W$1016,IF(G497="",0)))))))</f>
        <v>0</v>
      </c>
      <c r="Y1049" s="1">
        <f>IF(M497=C$1011,D$1011,IF(M497=C$1012,D$1012,IF(M497=C$1013,D$1013,IF(M497=C$1014,D$1014,IF(M497=C$1015,D$1015,IF(M497=C$1016,D$1016,IF(M497="",0)))))))</f>
        <v>0</v>
      </c>
      <c r="Z1049" s="64">
        <f t="shared" si="17"/>
        <v>0</v>
      </c>
      <c r="AA1049" s="57">
        <f>IF(OR(G497="",M497=""),0,(X1049+Y1049)/2)</f>
        <v>0</v>
      </c>
      <c r="AD1049" s="4">
        <f t="shared" si="19"/>
        <v>0</v>
      </c>
      <c r="AE1049" s="6">
        <f>IF($F502="",$I502-$C502,$I502-$F502)</f>
        <v>0</v>
      </c>
      <c r="AF1049" s="6">
        <f t="shared" si="20"/>
        <v>0</v>
      </c>
      <c r="AG1049" s="6">
        <f>IF(L502=$C$1016,$D$1016,IF(L502=$C$1015,$D$1015,IF(L502=$C$1014,$D$1014,IF(L502=$C$1013,$D$1013,IF(L502=$C$1012,$D$1012,IF(L502=$C$1011,$D$1011,IF(L502="",0)))))))</f>
        <v>0</v>
      </c>
      <c r="AH1049" s="4">
        <f t="shared" si="21"/>
        <v>0</v>
      </c>
    </row>
    <row r="1050" spans="2:34" hidden="1" x14ac:dyDescent="0.3">
      <c r="B1050" s="1">
        <f t="shared" si="9"/>
        <v>16</v>
      </c>
      <c r="C1050" s="1">
        <f t="shared" si="6"/>
        <v>0</v>
      </c>
      <c r="D1050" s="1">
        <f>C506</f>
        <v>0</v>
      </c>
      <c r="E1050" s="13">
        <f>L506</f>
        <v>0</v>
      </c>
      <c r="F1050" s="4">
        <f>L509</f>
        <v>0</v>
      </c>
      <c r="G1050" s="4">
        <f t="shared" si="22"/>
        <v>0</v>
      </c>
      <c r="H1050" s="6">
        <f>IF(F509="",(I509-C509)*0.01,(I509-F509)*0.01)</f>
        <v>0</v>
      </c>
      <c r="I1050" s="6">
        <f>IF(K511=R$1011,S$1011,IF(K511=R$1012,S$1012,IF(K511=R$1013,S$1013,IF(K511=R$1014,S$1014,IF(K511=R$1015,S$1015,IF(K511=R$1016,S$1016,IF(K511="",0)))))))</f>
        <v>0</v>
      </c>
      <c r="J1050" s="6">
        <f t="shared" si="10"/>
        <v>0</v>
      </c>
      <c r="K1050" s="5">
        <f t="shared" si="18"/>
        <v>0</v>
      </c>
      <c r="L1050" s="3">
        <f t="shared" si="11"/>
        <v>0</v>
      </c>
      <c r="M1050" s="1" t="str">
        <f t="shared" si="12"/>
        <v/>
      </c>
      <c r="N1050" s="1">
        <f>IF(C506=$H$1011,L1050,0)</f>
        <v>0</v>
      </c>
      <c r="O1050" s="10">
        <f t="shared" si="7"/>
        <v>0</v>
      </c>
      <c r="P1050" s="1">
        <f>IF(C506=$H$1012,L1050,0)</f>
        <v>0</v>
      </c>
      <c r="Q1050" s="10">
        <f t="shared" si="8"/>
        <v>0</v>
      </c>
      <c r="R1050" s="13">
        <f t="shared" si="13"/>
        <v>0</v>
      </c>
      <c r="S1050" s="1">
        <f t="shared" si="14"/>
        <v>0</v>
      </c>
      <c r="T1050" s="1">
        <f t="shared" si="15"/>
        <v>0</v>
      </c>
      <c r="U1050" s="1">
        <f t="shared" si="16"/>
        <v>0</v>
      </c>
      <c r="W1050" s="4">
        <f>IF(G515=T$1011,U$1011,IF(G515=T$1012,U$1012,IF(G515=T$1013,U$1013,IF(G515=T$1014,U$1014,IF(G515=T$1015,U$1015,IF(G515=T$1016,U$1016,IF(G515="",0)))))))</f>
        <v>0</v>
      </c>
      <c r="X1050" s="1">
        <f>IF(G521=V$1011,W$1011,IF(G521=V$1012,W$1012,IF(G521=V$1013,W$1013,IF(G521=V$1014,W$1014,IF(G521=V$1015,W$1015,IF(G521=V$1016,W$1016,IF(G521="",0)))))))</f>
        <v>0</v>
      </c>
      <c r="Y1050" s="1">
        <f>IF(M521=C$1011,D$1011,IF(M521=C$1012,D$1012,IF(M521=C$1013,D$1013,IF(M521=C$1014,D$1014,IF(M521=C$1015,D$1015,IF(M521=C$1016,D$1016,IF(M521="",0)))))))</f>
        <v>0</v>
      </c>
      <c r="Z1050" s="64">
        <f t="shared" si="17"/>
        <v>0</v>
      </c>
      <c r="AA1050" s="57">
        <f>IF(OR(G521="",M521=""),0,(X1050+Y1050)/2)</f>
        <v>0</v>
      </c>
      <c r="AD1050" s="4">
        <f t="shared" si="19"/>
        <v>0</v>
      </c>
      <c r="AE1050" s="6">
        <f>IF($F526="",$I526-$C526,$I526-$F526)</f>
        <v>0</v>
      </c>
      <c r="AF1050" s="6">
        <f t="shared" si="20"/>
        <v>0</v>
      </c>
      <c r="AG1050" s="6">
        <f>IF(L526=$C$1016,$D$1016,IF(L526=$C$1015,$D$1015,IF(L526=$C$1014,$D$1014,IF(L526=$C$1013,$D$1013,IF(L526=$C$1012,$D$1012,IF(L526=$C$1011,$D$1011,IF(L526="",0)))))))</f>
        <v>0</v>
      </c>
      <c r="AH1050" s="4">
        <f t="shared" si="21"/>
        <v>0</v>
      </c>
    </row>
    <row r="1051" spans="2:34" hidden="1" x14ac:dyDescent="0.3">
      <c r="B1051" s="1">
        <f t="shared" si="9"/>
        <v>17</v>
      </c>
      <c r="C1051" s="1">
        <f t="shared" si="6"/>
        <v>0</v>
      </c>
      <c r="D1051" s="1">
        <f>C530</f>
        <v>0</v>
      </c>
      <c r="E1051" s="13">
        <f>L530</f>
        <v>0</v>
      </c>
      <c r="F1051" s="4">
        <f>L533</f>
        <v>0</v>
      </c>
      <c r="G1051" s="4">
        <f t="shared" si="22"/>
        <v>0</v>
      </c>
      <c r="H1051" s="6">
        <f>IF(F533="",(I533-C533)*0.01,(I533-F533)*0.01)</f>
        <v>0</v>
      </c>
      <c r="I1051" s="6">
        <f>IF(K535=R$1011,S$1011,IF(K535=R$1012,S$1012,IF(K535=R$1013,S$1013,IF(K535=R$1014,S$1014,IF(K535=R$1015,S$1015,IF(K535=R$1016,S$1016,IF(K535="",0)))))))</f>
        <v>0</v>
      </c>
      <c r="J1051" s="6">
        <f t="shared" si="10"/>
        <v>0</v>
      </c>
      <c r="K1051" s="5">
        <f t="shared" si="18"/>
        <v>0</v>
      </c>
      <c r="L1051" s="3">
        <f t="shared" si="11"/>
        <v>0</v>
      </c>
      <c r="M1051" s="1" t="str">
        <f t="shared" si="12"/>
        <v/>
      </c>
      <c r="N1051" s="1">
        <f>IF(C530=$H$1011,L1051,0)</f>
        <v>0</v>
      </c>
      <c r="O1051" s="10">
        <f t="shared" si="7"/>
        <v>0</v>
      </c>
      <c r="P1051" s="1">
        <f>IF(C530=$H$1012,L1051,0)</f>
        <v>0</v>
      </c>
      <c r="Q1051" s="10">
        <f t="shared" si="8"/>
        <v>0</v>
      </c>
      <c r="R1051" s="13">
        <f t="shared" si="13"/>
        <v>0</v>
      </c>
      <c r="S1051" s="1">
        <f t="shared" si="14"/>
        <v>0</v>
      </c>
      <c r="T1051" s="1">
        <f t="shared" si="15"/>
        <v>0</v>
      </c>
      <c r="U1051" s="1">
        <f t="shared" si="16"/>
        <v>0</v>
      </c>
      <c r="W1051" s="4">
        <f>IF(G539=T$1011,U$1011,IF(G539=T$1012,U$1012,IF(G539=T$1013,U$1013,IF(G539=T$1014,U$1014,IF(G539=T$1015,U$1015,IF(G539=T$1016,U$1016,IF(G539="",0)))))))</f>
        <v>0</v>
      </c>
      <c r="X1051" s="1">
        <f>IF(G545=V$1011,W$1011,IF(G545=V$1012,W$1012,IF(G545=V$1013,W$1013,IF(G545=V$1014,W$1014,IF(G545=V$1015,W$1015,IF(G545=V$1016,W$1016,IF(G545="",0)))))))</f>
        <v>0</v>
      </c>
      <c r="Y1051" s="1">
        <f>IF(M545=C$1011,D$1011,IF(M545=C$1012,D$1012,IF(M545=C$1013,D$1013,IF(M545=C$1014,D$1014,IF(M545=C$1015,D$1015,IF(M545=C$1016,D$1016,IF(M545="",0)))))))</f>
        <v>0</v>
      </c>
      <c r="Z1051" s="64">
        <f t="shared" si="17"/>
        <v>0</v>
      </c>
      <c r="AA1051" s="57">
        <f>IF(OR(G545="",M545=""),0,(X1051+Y1051)/2)</f>
        <v>0</v>
      </c>
      <c r="AD1051" s="4">
        <f t="shared" si="19"/>
        <v>0</v>
      </c>
      <c r="AE1051" s="6">
        <f>IF($F550="",$I550-$C550,$I550-$F550)</f>
        <v>0</v>
      </c>
      <c r="AF1051" s="6">
        <f t="shared" si="20"/>
        <v>0</v>
      </c>
      <c r="AG1051" s="6">
        <f>IF(L550=$C$1016,$D$1016,IF(L550=$C$1015,$D$1015,IF(L550=$C$1014,$D$1014,IF(L550=$C$1013,$D$1013,IF(L550=$C$1012,$D$1012,IF(L550=$C$1011,$D$1011,IF(L550="",0)))))))</f>
        <v>0</v>
      </c>
      <c r="AH1051" s="4">
        <f t="shared" si="21"/>
        <v>0</v>
      </c>
    </row>
    <row r="1052" spans="2:34" hidden="1" x14ac:dyDescent="0.3">
      <c r="B1052" s="1">
        <f t="shared" si="9"/>
        <v>18</v>
      </c>
      <c r="C1052" s="1">
        <f t="shared" si="6"/>
        <v>0</v>
      </c>
      <c r="D1052" s="1">
        <f>C554</f>
        <v>0</v>
      </c>
      <c r="E1052" s="13">
        <f>L554</f>
        <v>0</v>
      </c>
      <c r="F1052" s="4">
        <f>L557</f>
        <v>0</v>
      </c>
      <c r="G1052" s="4">
        <f t="shared" si="22"/>
        <v>0</v>
      </c>
      <c r="H1052" s="6">
        <f>IF(F557="",(I557-C557)*0.01,(I557-F557)*0.01)</f>
        <v>0</v>
      </c>
      <c r="I1052" s="6">
        <f>IF(K559=R$1011,S$1011,IF(K559=R$1012,S$1012,IF(K559=R$1013,S$1013,IF(K559=R$1014,S$1014,IF(K559=R$1015,S$1015,IF(K559=R$1016,S$1016,IF(K559="",0)))))))</f>
        <v>0</v>
      </c>
      <c r="J1052" s="6">
        <f t="shared" si="10"/>
        <v>0</v>
      </c>
      <c r="K1052" s="5">
        <f t="shared" si="18"/>
        <v>0</v>
      </c>
      <c r="L1052" s="3">
        <f t="shared" si="11"/>
        <v>0</v>
      </c>
      <c r="M1052" s="1" t="str">
        <f t="shared" si="12"/>
        <v/>
      </c>
      <c r="N1052" s="1">
        <f>IF(C554=$H$1011,L1052,0)</f>
        <v>0</v>
      </c>
      <c r="O1052" s="10">
        <f t="shared" si="7"/>
        <v>0</v>
      </c>
      <c r="P1052" s="1">
        <f>IF(C554=$H$1012,L1052,0)</f>
        <v>0</v>
      </c>
      <c r="Q1052" s="10">
        <f t="shared" si="8"/>
        <v>0</v>
      </c>
      <c r="R1052" s="13">
        <f t="shared" si="13"/>
        <v>0</v>
      </c>
      <c r="S1052" s="1">
        <f t="shared" si="14"/>
        <v>0</v>
      </c>
      <c r="T1052" s="1">
        <f t="shared" si="15"/>
        <v>0</v>
      </c>
      <c r="U1052" s="1">
        <f t="shared" si="16"/>
        <v>0</v>
      </c>
      <c r="W1052" s="4">
        <f>IF(G563=T$1011,U$1011,IF(G563=T$1012,U$1012,IF(G563=T$1013,U$1013,IF(G563=T$1014,U$1014,IF(G563=T$1015,U$1015,IF(G563=T$1016,U$1016,IF(G563="",0)))))))</f>
        <v>0</v>
      </c>
      <c r="X1052" s="1">
        <f>IF(G569=V$1011,W$1011,IF(G569=V$1012,W$1012,IF(G569=V$1013,W$1013,IF(G569=V$1014,W$1014,IF(G569=V$1015,W$1015,IF(G569=V$1016,W$1016,IF(G569="",0)))))))</f>
        <v>0</v>
      </c>
      <c r="Y1052" s="1">
        <f>IF(M569=C$1011,D$1011,IF(M569=C$1012,D$1012,IF(M569=C$1013,D$1013,IF(M569=C$1014,D$1014,IF(M569=C$1015,D$1015,IF(M569=C$1016,D$1016,IF(M569="",0)))))))</f>
        <v>0</v>
      </c>
      <c r="Z1052" s="64">
        <f t="shared" si="17"/>
        <v>0</v>
      </c>
      <c r="AA1052" s="57">
        <f>IF(OR(G569="",M569=""),0,(X1052+Y1052)/2)</f>
        <v>0</v>
      </c>
      <c r="AD1052" s="4">
        <f t="shared" si="19"/>
        <v>0</v>
      </c>
      <c r="AE1052" s="6">
        <f>IF($F574="",$I574-$C574,$I574-$F574)</f>
        <v>0</v>
      </c>
      <c r="AF1052" s="6">
        <f t="shared" si="20"/>
        <v>0</v>
      </c>
      <c r="AG1052" s="6">
        <f>IF(L574=$C$1016,$D$1016,IF(L574=$C$1015,$D$1015,IF(L574=$C$1014,$D$1014,IF(L574=$C$1013,$D$1013,IF(L574=$C$1012,$D$1012,IF(L574=$C$1011,$D$1011,IF(L574="",0)))))))</f>
        <v>0</v>
      </c>
      <c r="AH1052" s="4">
        <f t="shared" si="21"/>
        <v>0</v>
      </c>
    </row>
    <row r="1053" spans="2:34" hidden="1" x14ac:dyDescent="0.3">
      <c r="B1053" s="1">
        <f t="shared" si="9"/>
        <v>19</v>
      </c>
      <c r="C1053" s="1">
        <f t="shared" si="6"/>
        <v>0</v>
      </c>
      <c r="D1053" s="1">
        <f>C578</f>
        <v>0</v>
      </c>
      <c r="E1053" s="13">
        <f>L578</f>
        <v>0</v>
      </c>
      <c r="F1053" s="4">
        <f>L581</f>
        <v>0</v>
      </c>
      <c r="G1053" s="4">
        <f t="shared" si="22"/>
        <v>0</v>
      </c>
      <c r="H1053" s="6">
        <f>IF(F581="",(I581-C581)*0.01,(I581-F581)*0.01)</f>
        <v>0</v>
      </c>
      <c r="I1053" s="6">
        <f>IF(K583=R$1011,S$1011,IF(K583=R$1012,S$1012,IF(K583=R$1013,S$1013,IF(K583=R$1014,S$1014,IF(K583=R$1015,S$1015,IF(K583=R$1016,S$1016,IF(K583="",0)))))))</f>
        <v>0</v>
      </c>
      <c r="J1053" s="6">
        <f t="shared" si="10"/>
        <v>0</v>
      </c>
      <c r="K1053" s="5">
        <f t="shared" si="18"/>
        <v>0</v>
      </c>
      <c r="L1053" s="3">
        <f t="shared" si="11"/>
        <v>0</v>
      </c>
      <c r="M1053" s="1" t="str">
        <f t="shared" si="12"/>
        <v/>
      </c>
      <c r="N1053" s="1">
        <f>IF(C578=$H$1011,L1053,0)</f>
        <v>0</v>
      </c>
      <c r="O1053" s="10">
        <f t="shared" si="7"/>
        <v>0</v>
      </c>
      <c r="P1053" s="1">
        <f>IF(C578=$H$1012,L1053,0)</f>
        <v>0</v>
      </c>
      <c r="Q1053" s="10">
        <f t="shared" si="8"/>
        <v>0</v>
      </c>
      <c r="R1053" s="13">
        <f t="shared" si="13"/>
        <v>0</v>
      </c>
      <c r="S1053" s="1">
        <f t="shared" si="14"/>
        <v>0</v>
      </c>
      <c r="T1053" s="1">
        <f t="shared" si="15"/>
        <v>0</v>
      </c>
      <c r="U1053" s="1">
        <f t="shared" si="16"/>
        <v>0</v>
      </c>
      <c r="W1053" s="4">
        <f>IF(G587=T$1011,U$1011,IF(G587=T$1012,U$1012,IF(G587=T$1013,U$1013,IF(G587=T$1014,U$1014,IF(G587=T$1015,U$1015,IF(G587=T$1016,U$1016,IF(G587="",0)))))))</f>
        <v>0</v>
      </c>
      <c r="X1053" s="1">
        <f>IF(G593=V$1011,W$1011,IF(G593=V$1012,W$1012,IF(G593=V$1013,W$1013,IF(G593=V$1014,W$1014,IF(G593=V$1015,W$1015,IF(G593=V$1016,W$1016,IF(G593="",0)))))))</f>
        <v>0</v>
      </c>
      <c r="Y1053" s="1">
        <f>IF(M593=C$1011,D$1011,IF(M593=C$1012,D$1012,IF(M593=C$1013,D$1013,IF(M593=C$1014,D$1014,IF(M593=C$1015,D$1015,IF(M593=C$1016,D$1016,IF(M593="",0)))))))</f>
        <v>0</v>
      </c>
      <c r="Z1053" s="64">
        <f t="shared" si="17"/>
        <v>0</v>
      </c>
      <c r="AA1053" s="57">
        <f>IF(OR(G593="",M593=""),0,(X1053+Y1053)/2)</f>
        <v>0</v>
      </c>
      <c r="AD1053" s="4">
        <f t="shared" si="19"/>
        <v>0</v>
      </c>
      <c r="AE1053" s="6">
        <f>IF($F598="",$I598-$C598,$I598-$F598)</f>
        <v>0</v>
      </c>
      <c r="AF1053" s="6">
        <f t="shared" si="20"/>
        <v>0</v>
      </c>
      <c r="AG1053" s="6">
        <f>IF(L598=$C$1016,$D$1016,IF(L598=$C$1015,$D$1015,IF(L598=$C$1014,$D$1014,IF(L598=$C$1013,$D$1013,IF(L598=$C$1012,$D$1012,IF(L598=$C$1011,$D$1011,IF(L598="",0)))))))</f>
        <v>0</v>
      </c>
      <c r="AH1053" s="4">
        <f t="shared" si="21"/>
        <v>0</v>
      </c>
    </row>
    <row r="1054" spans="2:34" hidden="1" x14ac:dyDescent="0.3">
      <c r="B1054" s="1">
        <f t="shared" si="9"/>
        <v>20</v>
      </c>
      <c r="C1054" s="1">
        <f t="shared" si="6"/>
        <v>0</v>
      </c>
      <c r="D1054" s="1">
        <f>C602</f>
        <v>0</v>
      </c>
      <c r="E1054" s="13">
        <f>L602</f>
        <v>0</v>
      </c>
      <c r="F1054" s="4">
        <f>L605</f>
        <v>0</v>
      </c>
      <c r="G1054" s="4">
        <f t="shared" si="22"/>
        <v>0</v>
      </c>
      <c r="H1054" s="6">
        <f>IF(F605="",(I605-C605)*0.01,(I605-F605)*1)</f>
        <v>0</v>
      </c>
      <c r="I1054" s="6">
        <f>IF(K607=R$1011,S$1011,IF(K607=R$1012,S$1012,IF(K607=R$1013,S$1013,IF(K607=R$1014,S$1014,IF(K607=R$1015,S$1015,IF(K607=R$1016,S$1016,IF(K607="",0)))))))</f>
        <v>0</v>
      </c>
      <c r="J1054" s="6">
        <f t="shared" si="10"/>
        <v>0</v>
      </c>
      <c r="K1054" s="5">
        <f t="shared" si="18"/>
        <v>0</v>
      </c>
      <c r="L1054" s="3">
        <f t="shared" si="11"/>
        <v>0</v>
      </c>
      <c r="M1054" s="1" t="str">
        <f t="shared" si="12"/>
        <v/>
      </c>
      <c r="N1054" s="1">
        <f>IF(C602=$H$1011,L1054,0)</f>
        <v>0</v>
      </c>
      <c r="O1054" s="10">
        <f t="shared" si="7"/>
        <v>0</v>
      </c>
      <c r="P1054" s="1">
        <f>IF(C602=$H$1012,L1054,0)</f>
        <v>0</v>
      </c>
      <c r="Q1054" s="10">
        <f t="shared" si="8"/>
        <v>0</v>
      </c>
      <c r="R1054" s="13">
        <f t="shared" si="13"/>
        <v>0</v>
      </c>
      <c r="S1054" s="1">
        <f t="shared" si="14"/>
        <v>0</v>
      </c>
      <c r="T1054" s="1">
        <f t="shared" si="15"/>
        <v>0</v>
      </c>
      <c r="U1054" s="1">
        <f t="shared" si="16"/>
        <v>0</v>
      </c>
      <c r="W1054" s="4">
        <f>IF(G611=T$1011,U$1011,IF(G611=T$1012,U$1012,IF(G611=T$1013,U$1013,IF(G611=T$1014,U$1014,IF(G611=T$1015,U$1015,IF(G611=T$1016,U$1016,IF(G611="",0)))))))</f>
        <v>0</v>
      </c>
      <c r="X1054" s="1">
        <f>IF(G617=V$1011,W$1011,IF(G617=V$1012,W$1012,IF(G617=V$1013,W$1013,IF(G617=V$1014,W$1014,IF(G617=V$1015,W$1015,IF(G617=V$1016,W$1016,IF(G617="",0)))))))</f>
        <v>0</v>
      </c>
      <c r="Y1054" s="1">
        <f>IF(M617=C$1011,D$1011,IF(M617=C$1012,D$1012,IF(M617=C$1013,D$1013,IF(M617=C$1014,D$1014,IF(M617=C$1015,D$1015,IF(M617=C$1016,D$1016,IF(M617="",0)))))))</f>
        <v>0</v>
      </c>
      <c r="Z1054" s="64">
        <f t="shared" si="17"/>
        <v>0</v>
      </c>
      <c r="AA1054" s="57">
        <f>IF(OR(G617="",M617=""),0,(X1054+Y1054)/2)</f>
        <v>0</v>
      </c>
      <c r="AD1054" s="4">
        <f t="shared" si="19"/>
        <v>0</v>
      </c>
      <c r="AE1054" s="6">
        <f>IF($F622="",$I622-$C622,$I622-$F622)</f>
        <v>0</v>
      </c>
      <c r="AF1054" s="6">
        <f t="shared" si="20"/>
        <v>0</v>
      </c>
      <c r="AG1054" s="6">
        <f>IF(L622=$C$1016,$D$1016,IF(L622=$C$1015,$D$1015,IF(L622=$C$1014,$D$1014,IF(L622=$C$1013,$D$1013,IF(L622=$C$1012,$D$1012,IF(L622=$C$1011,$D$1011,IF(L622="",0)))))))</f>
        <v>0</v>
      </c>
      <c r="AH1054" s="4">
        <f t="shared" si="21"/>
        <v>0</v>
      </c>
    </row>
    <row r="1055" spans="2:34" ht="14.5" hidden="1" x14ac:dyDescent="0.45">
      <c r="H1055" s="6"/>
      <c r="L1055" s="71">
        <f>SUM(L1035:L1054)</f>
        <v>0</v>
      </c>
      <c r="M1055" s="9" t="str">
        <f>IF(G1056&gt;0,G1056,"")</f>
        <v/>
      </c>
      <c r="N1055" s="9">
        <f>ROUNDUP(SUM(N1035:N1054)/(O1055+0.0000001),2)</f>
        <v>0</v>
      </c>
      <c r="O1055" s="1">
        <f>SUM(O1035:O1054)</f>
        <v>0</v>
      </c>
      <c r="P1055" s="73">
        <f>ROUNDUP(SUM(P1035:P1054)/(Q1055+0.0000001),2)</f>
        <v>0</v>
      </c>
      <c r="Q1055" s="1">
        <f>SUM(Q1035:Q1054)</f>
        <v>0</v>
      </c>
      <c r="R1055" s="84"/>
    </row>
    <row r="1056" spans="2:34" ht="14.5" hidden="1" x14ac:dyDescent="0.45">
      <c r="C1056" s="4" t="str">
        <f>IF(G1056=0,"Engage as many contacts above to get a reliable responsiveness score.","Your overall responsiveness score:")</f>
        <v>Engage as many contacts above to get a reliable responsiveness score.</v>
      </c>
      <c r="G1056" s="4">
        <f>SUM(G1035:G1054)</f>
        <v>0</v>
      </c>
      <c r="H1056" s="6"/>
      <c r="K1056" s="71" t="e">
        <f>SUM(K1035:K1054)/L1055</f>
        <v>#DIV/0!</v>
      </c>
      <c r="L1056" s="179" t="e">
        <f>K1056</f>
        <v>#DIV/0!</v>
      </c>
      <c r="N1056" s="1"/>
      <c r="P1056" s="8">
        <f>ROUNDUP(SUM(P1035:P1054)/(Q1055+0.0000001),2)</f>
        <v>0</v>
      </c>
      <c r="R1056" s="8"/>
      <c r="S1056" s="4">
        <f>SUM(S1035:S1054)</f>
        <v>0</v>
      </c>
      <c r="T1056" s="4">
        <f>SUM(T1035:T1054)</f>
        <v>0</v>
      </c>
      <c r="U1056" s="4">
        <f>SUM(U1035:U1054)</f>
        <v>0</v>
      </c>
    </row>
    <row r="1057" spans="2:21" hidden="1" x14ac:dyDescent="0.3">
      <c r="H1057" s="6"/>
      <c r="L1057" s="3" t="s">
        <v>11</v>
      </c>
      <c r="M1057" s="1" t="e">
        <f>(ROUNDDOWN(K1056,2)*100)</f>
        <v>#DIV/0!</v>
      </c>
      <c r="N1057" s="1" t="s">
        <v>10</v>
      </c>
      <c r="O1057" s="74">
        <f>(ROUNDDOWN(P1055,2)*100)</f>
        <v>0</v>
      </c>
      <c r="P1057" s="1" t="s">
        <v>9</v>
      </c>
    </row>
    <row r="1058" spans="2:21" hidden="1" x14ac:dyDescent="0.3">
      <c r="C1058" s="4" t="e">
        <f>CONCATENATE(L1057,M1057,N1057,O1057,P1057,C1061)</f>
        <v>#DIV/0!</v>
      </c>
      <c r="H1058" s="6"/>
      <c r="R1058" s="4" t="str">
        <f>CONCATENATE(S1058,T1058,U1058)</f>
        <v>cardmemevideo</v>
      </c>
      <c r="S1058" s="7" t="str">
        <f>IF(S1056&gt;=(T1056+U1056),"card","")</f>
        <v>card</v>
      </c>
      <c r="T1058" s="7" t="str">
        <f>IF(T1056&gt;=(S1056+U1056),"meme","")</f>
        <v>meme</v>
      </c>
      <c r="U1058" s="7" t="str">
        <f>IF(U1056&gt;=(S1056+T1056),"video","")</f>
        <v>video</v>
      </c>
    </row>
    <row r="1059" spans="2:21" hidden="1" x14ac:dyDescent="0.3">
      <c r="C1059" s="5" t="e">
        <f>IF(L1056="","",IF(L1056=1,G1059,IF(AND(L1056&gt;=0.7,L1056&lt;1),H1059,IF(AND(L1056&gt;0.4,L1056&lt;0.7),I1059,IF(AND(L1056&gt;=0,L1056&lt;=0.4),J1059)))))</f>
        <v>#DIV/0!</v>
      </c>
      <c r="F1059" s="6" t="s">
        <v>4</v>
      </c>
      <c r="G1059" s="1" t="s">
        <v>8</v>
      </c>
      <c r="H1059" s="1" t="s">
        <v>7</v>
      </c>
      <c r="I1059" s="1" t="s">
        <v>6</v>
      </c>
      <c r="J1059" s="1" t="s">
        <v>5</v>
      </c>
      <c r="K1059" s="6" t="s">
        <v>4</v>
      </c>
    </row>
    <row r="1060" spans="2:21" hidden="1" x14ac:dyDescent="0.3">
      <c r="C1060" s="5" t="str">
        <f>IF(L1055=1,G1060,H1060)</f>
        <v>Together with a wellness campaign, we can improve such responsiveness.</v>
      </c>
      <c r="G1060" s="1" t="s">
        <v>3</v>
      </c>
      <c r="H1060" s="1" t="s">
        <v>2</v>
      </c>
    </row>
    <row r="1061" spans="2:21" hidden="1" x14ac:dyDescent="0.3">
      <c r="C1061" s="4" t="str">
        <f>IF(R1058="","",CONCATENATE(G1061,H1061,I1061))</f>
        <v>Your cardmemevideo invitation attracts the most responsiveness.</v>
      </c>
      <c r="G1061" s="1" t="s">
        <v>1</v>
      </c>
      <c r="H1061" s="3" t="str">
        <f>R1058</f>
        <v>cardmemevideo</v>
      </c>
      <c r="I1061" s="1" t="s">
        <v>0</v>
      </c>
    </row>
    <row r="1062" spans="2:21" s="2" customFormat="1" hidden="1" x14ac:dyDescent="0.3">
      <c r="B1062" s="1"/>
      <c r="C1062" s="1"/>
      <c r="D1062" s="1"/>
      <c r="E1062" s="1"/>
      <c r="F1062" s="1"/>
      <c r="G1062" s="1"/>
      <c r="H1062" s="3"/>
      <c r="I1062" s="1"/>
      <c r="J1062" s="1"/>
      <c r="K1062" s="1"/>
      <c r="L1062" s="1"/>
      <c r="M1062" s="1"/>
    </row>
    <row r="1063" spans="2:21" s="2" customFormat="1" hidden="1" x14ac:dyDescent="0.3">
      <c r="B1063" s="1"/>
      <c r="C1063" s="1">
        <v>0.8</v>
      </c>
      <c r="D1063" s="1">
        <v>1</v>
      </c>
      <c r="E1063" s="78" t="str">
        <f>CONCATENATE(H1063,I1063,J1063,K1063,L1063)</f>
        <v xml:space="preserve">Your current chances for a successful wellness campaign looks promising. Go ahead and sign up today. With our 14-day trial, your first two weeks are free! </v>
      </c>
      <c r="F1063" s="85" t="s">
        <v>4</v>
      </c>
      <c r="H1063" s="7" t="s">
        <v>124</v>
      </c>
      <c r="I1063" s="1" t="s">
        <v>122</v>
      </c>
      <c r="J1063" s="1"/>
      <c r="K1063" s="1"/>
      <c r="L1063" s="1"/>
      <c r="M1063" s="1"/>
      <c r="S1063" s="77" t="s">
        <v>123</v>
      </c>
    </row>
    <row r="1064" spans="2:21" s="2" customFormat="1" hidden="1" x14ac:dyDescent="0.3">
      <c r="B1064" s="1"/>
      <c r="C1064" s="1">
        <f>C1063-0.2</f>
        <v>0.60000000000000009</v>
      </c>
      <c r="D1064" s="1">
        <f>C1063</f>
        <v>0.8</v>
      </c>
      <c r="E1064" s="78" t="str">
        <f>CONCATENATE(H1064,I1064,J1064,K1064,L1064)</f>
        <v>Your current chances for a successful wellness campaign looks hopeful. Go to our Engagement Forum to discuss with others what you could do to improve.</v>
      </c>
      <c r="F1064" s="85" t="s">
        <v>4</v>
      </c>
      <c r="H1064" s="7" t="s">
        <v>125</v>
      </c>
      <c r="I1064" s="1" t="s">
        <v>119</v>
      </c>
      <c r="J1064" s="1"/>
      <c r="K1064" s="1"/>
      <c r="L1064" s="1"/>
      <c r="M1064" s="1"/>
    </row>
    <row r="1065" spans="2:21" s="2" customFormat="1" hidden="1" x14ac:dyDescent="0.3">
      <c r="B1065" s="1"/>
      <c r="C1065" s="1">
        <f t="shared" ref="C1065:C1067" si="23">C1064-0.2</f>
        <v>0.40000000000000008</v>
      </c>
      <c r="D1065" s="1">
        <f t="shared" ref="D1065:D1067" si="24">C1064</f>
        <v>0.60000000000000009</v>
      </c>
      <c r="E1065" s="78" t="str">
        <f>CONCATENATE(H1065,I1065,J1065,K1065,L1065)</f>
        <v>Your current chances for a successful wellness campaign needs some work. Go to our Engagement Forum to discuss with others what you could do to improve.</v>
      </c>
      <c r="F1065" s="85" t="s">
        <v>4</v>
      </c>
      <c r="H1065" s="7" t="s">
        <v>126</v>
      </c>
      <c r="I1065" s="1" t="s">
        <v>119</v>
      </c>
      <c r="J1065" s="1"/>
      <c r="K1065" s="1"/>
      <c r="L1065" s="1"/>
      <c r="M1065" s="1"/>
    </row>
    <row r="1066" spans="2:21" s="2" customFormat="1" hidden="1" x14ac:dyDescent="0.3">
      <c r="B1066" s="1"/>
      <c r="C1066" s="1">
        <f t="shared" si="23"/>
        <v>0.20000000000000007</v>
      </c>
      <c r="D1066" s="1">
        <f t="shared" si="24"/>
        <v>0.40000000000000008</v>
      </c>
      <c r="E1066" s="78" t="str">
        <f>CONCATENATE(H1066,I1066,J1066,K1066,L1066)</f>
        <v xml:space="preserve">Your current chances for a successful wellness campaign looks bleak. You may find more success naming someone to serve as your proxy. </v>
      </c>
      <c r="F1066" s="85" t="s">
        <v>4</v>
      </c>
      <c r="H1066" s="7" t="s">
        <v>127</v>
      </c>
      <c r="I1066" s="1" t="s">
        <v>120</v>
      </c>
      <c r="J1066" s="1"/>
      <c r="K1066" s="1"/>
      <c r="L1066" s="1"/>
      <c r="M1066" s="1"/>
    </row>
    <row r="1067" spans="2:21" s="2" customFormat="1" hidden="1" x14ac:dyDescent="0.3">
      <c r="B1067" s="1"/>
      <c r="C1067" s="1">
        <f t="shared" si="23"/>
        <v>0</v>
      </c>
      <c r="D1067" s="1">
        <f t="shared" si="24"/>
        <v>0.20000000000000007</v>
      </c>
      <c r="E1067" s="78" t="str">
        <f>CONCATENATE(H1067,I1067,J1067,K1067,L1067)</f>
        <v xml:space="preserve">Your current chances for a successful wellness campaign seems unlikely. Sorry this didn't work out for you. Go to our Engagement Forum to explore your options. </v>
      </c>
      <c r="F1067" s="85" t="s">
        <v>4</v>
      </c>
      <c r="H1067" s="7" t="s">
        <v>128</v>
      </c>
      <c r="I1067" s="1" t="s">
        <v>121</v>
      </c>
      <c r="J1067" s="1"/>
      <c r="K1067" s="1"/>
      <c r="L1067" s="1"/>
      <c r="M1067" s="1"/>
    </row>
    <row r="1068" spans="2:21" s="2" customFormat="1" hidden="1" x14ac:dyDescent="0.3">
      <c r="B1068" s="1"/>
      <c r="C1068" s="1"/>
      <c r="D1068" s="1"/>
      <c r="E1068" s="1"/>
      <c r="F1068" s="1"/>
      <c r="G1068" s="1"/>
      <c r="H1068" s="3"/>
      <c r="I1068" s="1"/>
      <c r="J1068" s="1"/>
      <c r="K1068" s="1"/>
      <c r="L1068" s="1"/>
      <c r="M1068" s="1"/>
    </row>
    <row r="1069" spans="2:21" s="2" customFormat="1" hidden="1" x14ac:dyDescent="0.3">
      <c r="B1069" s="1"/>
      <c r="C1069" s="4" t="e">
        <f>IF(AND(L1056&gt;C1063,L1056&lt;=D1063),E1063,IF(AND(L1056&gt;C1064,L1056&lt;=D1064),E1064,IF(AND(L1056&gt;C1065,L1056&lt;=D1065),E1065,IF(AND(L1056&gt;C1066,L1056&lt;=D1066),E1066,IF(AND(L1056&gt;C1067,L1056&lt;=D1067),E1067,IF(AND(L1056&lt;C1067,L1056=0,L1055&lt;&gt;0),E1067))))))</f>
        <v>#DIV/0!</v>
      </c>
      <c r="D1069" s="1"/>
      <c r="E1069" s="1"/>
      <c r="F1069" s="1"/>
      <c r="G1069" s="1"/>
      <c r="H1069" s="3"/>
      <c r="I1069" s="1"/>
      <c r="J1069" s="1"/>
      <c r="K1069" s="1"/>
      <c r="L1069" s="1"/>
      <c r="M1069" s="1"/>
    </row>
    <row r="1070" spans="2:21" s="2" customFormat="1" hidden="1" x14ac:dyDescent="0.3">
      <c r="B1070" s="1"/>
      <c r="C1070" s="1"/>
      <c r="D1070" s="1"/>
      <c r="E1070" s="1"/>
      <c r="F1070" s="1"/>
      <c r="G1070" s="1"/>
      <c r="H1070" s="3"/>
      <c r="I1070" s="1"/>
      <c r="J1070" s="1"/>
      <c r="K1070" s="1"/>
      <c r="L1070" s="1"/>
      <c r="M1070" s="1"/>
    </row>
    <row r="1071" spans="2:21" s="2" customFormat="1" hidden="1" x14ac:dyDescent="0.3">
      <c r="B1071" s="1"/>
      <c r="C1071" s="86" t="e">
        <f>IF($L$1056&gt;=$C$1063,C$1072,"")</f>
        <v>#DIV/0!</v>
      </c>
      <c r="D1071" s="87"/>
      <c r="E1071" s="87"/>
      <c r="F1071" s="87"/>
      <c r="G1071" s="88"/>
      <c r="H1071" s="3"/>
      <c r="I1071" s="86" t="e">
        <f>IF($L$1056&lt;$C$1063,I$1072,"")</f>
        <v>#DIV/0!</v>
      </c>
      <c r="J1071" s="87"/>
      <c r="K1071" s="87"/>
      <c r="L1071" s="87"/>
      <c r="M1071" s="88"/>
    </row>
    <row r="1072" spans="2:21" s="2" customFormat="1" hidden="1" x14ac:dyDescent="0.3">
      <c r="B1072" s="1"/>
      <c r="C1072" s="1" t="s">
        <v>129</v>
      </c>
      <c r="D1072" s="1"/>
      <c r="E1072" s="1"/>
      <c r="F1072" s="1"/>
      <c r="G1072" s="1"/>
      <c r="H1072" s="3"/>
      <c r="I1072" s="1" t="s">
        <v>130</v>
      </c>
      <c r="J1072" s="1"/>
      <c r="K1072" s="1"/>
      <c r="L1072" s="1"/>
      <c r="M1072" s="1"/>
    </row>
    <row r="1073" spans="2:13" s="2" customFormat="1" hidden="1" x14ac:dyDescent="0.3">
      <c r="B1073" s="1"/>
      <c r="C1073" s="1"/>
      <c r="D1073" s="1"/>
      <c r="E1073" s="1"/>
      <c r="F1073" s="1"/>
      <c r="G1073" s="1"/>
      <c r="H1073" s="3"/>
      <c r="I1073" s="1"/>
      <c r="J1073" s="1"/>
      <c r="K1073" s="1"/>
      <c r="L1073" s="1"/>
      <c r="M1073" s="1"/>
    </row>
    <row r="1074" spans="2:13" s="2" customFormat="1" hidden="1" x14ac:dyDescent="0.3">
      <c r="B1074" s="1"/>
      <c r="C1074" s="1"/>
      <c r="D1074" s="1"/>
      <c r="E1074" s="1"/>
      <c r="F1074" s="1"/>
      <c r="G1074" s="1"/>
      <c r="H1074" s="3"/>
      <c r="I1074" s="1"/>
      <c r="J1074" s="1"/>
      <c r="K1074" s="1"/>
      <c r="L1074" s="1"/>
      <c r="M1074" s="1"/>
    </row>
    <row r="1075" spans="2:13" s="2" customFormat="1" hidden="1" x14ac:dyDescent="0.3">
      <c r="B1075" s="1"/>
      <c r="C1075" s="1"/>
      <c r="D1075" s="1"/>
      <c r="E1075" s="1"/>
      <c r="F1075" s="1"/>
      <c r="G1075" s="1"/>
      <c r="H1075" s="3"/>
      <c r="I1075" s="1"/>
      <c r="J1075" s="1"/>
      <c r="K1075" s="1"/>
      <c r="L1075" s="1"/>
      <c r="M1075" s="1"/>
    </row>
    <row r="1076" spans="2:13" s="2" customFormat="1" hidden="1" x14ac:dyDescent="0.3">
      <c r="B1076" s="1"/>
      <c r="C1076" s="1"/>
      <c r="D1076" s="1"/>
      <c r="E1076" s="1"/>
      <c r="F1076" s="1"/>
      <c r="G1076" s="1"/>
      <c r="H1076" s="3"/>
      <c r="I1076" s="1"/>
      <c r="J1076" s="1"/>
      <c r="K1076" s="1"/>
      <c r="L1076" s="1"/>
      <c r="M1076" s="1"/>
    </row>
    <row r="1077" spans="2:13" s="2" customFormat="1" hidden="1" x14ac:dyDescent="0.3">
      <c r="B1077" s="1"/>
      <c r="C1077" s="1"/>
      <c r="D1077" s="1"/>
      <c r="E1077" s="1"/>
      <c r="F1077" s="1"/>
      <c r="G1077" s="1"/>
      <c r="H1077" s="3"/>
      <c r="I1077" s="1"/>
      <c r="J1077" s="1"/>
      <c r="K1077" s="1"/>
      <c r="L1077" s="1"/>
      <c r="M1077" s="1"/>
    </row>
    <row r="1078" spans="2:13" s="2" customFormat="1" hidden="1" x14ac:dyDescent="0.3">
      <c r="B1078" s="1"/>
      <c r="C1078" s="1"/>
      <c r="D1078" s="1"/>
      <c r="E1078" s="1"/>
      <c r="F1078" s="1"/>
      <c r="G1078" s="1"/>
      <c r="H1078" s="3"/>
      <c r="I1078" s="1"/>
      <c r="J1078" s="1"/>
      <c r="K1078" s="1"/>
      <c r="L1078" s="1"/>
      <c r="M1078" s="1"/>
    </row>
    <row r="1079" spans="2:13" s="2" customFormat="1" hidden="1" x14ac:dyDescent="0.3">
      <c r="B1079" s="1"/>
      <c r="C1079" s="1"/>
      <c r="D1079" s="1"/>
      <c r="E1079" s="1"/>
      <c r="F1079" s="1"/>
      <c r="G1079" s="1"/>
      <c r="H1079" s="3"/>
      <c r="I1079" s="1"/>
      <c r="J1079" s="1"/>
      <c r="K1079" s="1"/>
      <c r="L1079" s="1"/>
      <c r="M1079" s="1"/>
    </row>
    <row r="1080" spans="2:13" s="2" customFormat="1" hidden="1" x14ac:dyDescent="0.3">
      <c r="B1080" s="1"/>
      <c r="C1080" s="1"/>
      <c r="D1080" s="1"/>
      <c r="E1080" s="1"/>
      <c r="F1080" s="1"/>
      <c r="G1080" s="1"/>
      <c r="H1080" s="3"/>
      <c r="I1080" s="1"/>
      <c r="J1080" s="1"/>
      <c r="K1080" s="1"/>
      <c r="L1080" s="1"/>
      <c r="M1080" s="1"/>
    </row>
    <row r="1081" spans="2:13" s="2" customFormat="1" hidden="1" x14ac:dyDescent="0.3">
      <c r="B1081" s="1"/>
      <c r="C1081" s="1"/>
      <c r="D1081" s="1"/>
      <c r="E1081" s="1"/>
      <c r="F1081" s="1"/>
      <c r="G1081" s="1"/>
      <c r="H1081" s="3"/>
      <c r="I1081" s="1"/>
      <c r="J1081" s="1"/>
      <c r="K1081" s="1"/>
      <c r="L1081" s="1"/>
      <c r="M1081" s="1"/>
    </row>
    <row r="1082" spans="2:13" s="2" customFormat="1" hidden="1" x14ac:dyDescent="0.3">
      <c r="B1082" s="1"/>
      <c r="C1082" s="1"/>
      <c r="D1082" s="1"/>
      <c r="E1082" s="1"/>
      <c r="F1082" s="1"/>
      <c r="G1082" s="1"/>
      <c r="H1082" s="3"/>
      <c r="I1082" s="1"/>
      <c r="J1082" s="1"/>
      <c r="K1082" s="1"/>
      <c r="L1082" s="1"/>
      <c r="M1082" s="1"/>
    </row>
    <row r="1083" spans="2:13" s="2" customFormat="1" hidden="1" x14ac:dyDescent="0.3">
      <c r="B1083" s="1"/>
      <c r="C1083" s="1"/>
      <c r="D1083" s="1"/>
      <c r="E1083" s="1"/>
      <c r="F1083" s="1"/>
      <c r="G1083" s="1"/>
      <c r="H1083" s="3"/>
      <c r="I1083" s="1"/>
      <c r="J1083" s="1"/>
      <c r="K1083" s="1"/>
      <c r="L1083" s="1"/>
      <c r="M1083" s="1"/>
    </row>
    <row r="1084" spans="2:13" s="2" customFormat="1" hidden="1" x14ac:dyDescent="0.3">
      <c r="B1084" s="1"/>
      <c r="C1084" s="1"/>
      <c r="D1084" s="1"/>
      <c r="E1084" s="1"/>
      <c r="F1084" s="1"/>
      <c r="G1084" s="1"/>
      <c r="H1084" s="3"/>
      <c r="I1084" s="1"/>
      <c r="J1084" s="1"/>
      <c r="K1084" s="1"/>
      <c r="L1084" s="1"/>
      <c r="M1084" s="1"/>
    </row>
    <row r="1085" spans="2:13" s="2" customFormat="1" hidden="1" x14ac:dyDescent="0.3">
      <c r="B1085" s="1"/>
      <c r="C1085" s="1"/>
      <c r="D1085" s="1"/>
      <c r="E1085" s="1"/>
      <c r="F1085" s="1"/>
      <c r="G1085" s="1"/>
      <c r="H1085" s="3"/>
      <c r="I1085" s="1"/>
      <c r="J1085" s="1"/>
      <c r="K1085" s="1"/>
      <c r="L1085" s="1"/>
      <c r="M1085" s="1"/>
    </row>
    <row r="1086" spans="2:13" s="2" customFormat="1" hidden="1" x14ac:dyDescent="0.3">
      <c r="B1086" s="1"/>
      <c r="C1086" s="1"/>
      <c r="D1086" s="1"/>
      <c r="E1086" s="1"/>
      <c r="F1086" s="1"/>
      <c r="G1086" s="1"/>
      <c r="H1086" s="3"/>
      <c r="I1086" s="1"/>
      <c r="J1086" s="1"/>
      <c r="K1086" s="1"/>
      <c r="L1086" s="1"/>
      <c r="M1086" s="1"/>
    </row>
    <row r="1087" spans="2:13" s="2" customFormat="1" hidden="1" x14ac:dyDescent="0.3">
      <c r="B1087" s="1"/>
      <c r="C1087" s="1"/>
      <c r="D1087" s="1"/>
      <c r="E1087" s="1"/>
      <c r="F1087" s="1"/>
      <c r="G1087" s="1"/>
      <c r="H1087" s="3"/>
      <c r="I1087" s="1"/>
      <c r="J1087" s="1"/>
      <c r="K1087" s="1"/>
      <c r="L1087" s="1"/>
      <c r="M1087" s="1"/>
    </row>
    <row r="1088" spans="2:13" s="2" customFormat="1" hidden="1" x14ac:dyDescent="0.3">
      <c r="B1088" s="1"/>
      <c r="C1088" s="1"/>
      <c r="D1088" s="1"/>
      <c r="E1088" s="1"/>
      <c r="F1088" s="1"/>
      <c r="G1088" s="1"/>
      <c r="H1088" s="3"/>
      <c r="I1088" s="1"/>
      <c r="J1088" s="1"/>
      <c r="K1088" s="1"/>
      <c r="L1088" s="1"/>
      <c r="M1088" s="1"/>
    </row>
    <row r="1089" spans="2:13" s="2" customFormat="1" hidden="1" x14ac:dyDescent="0.3">
      <c r="B1089" s="1"/>
      <c r="C1089" s="1"/>
      <c r="D1089" s="1"/>
      <c r="E1089" s="1"/>
      <c r="F1089" s="1"/>
      <c r="G1089" s="1"/>
      <c r="H1089" s="3"/>
      <c r="I1089" s="1"/>
      <c r="J1089" s="1"/>
      <c r="K1089" s="1"/>
      <c r="L1089" s="1"/>
      <c r="M1089" s="1"/>
    </row>
    <row r="1090" spans="2:13" s="2" customFormat="1" hidden="1" x14ac:dyDescent="0.3">
      <c r="B1090" s="1"/>
      <c r="C1090" s="1"/>
      <c r="D1090" s="1"/>
      <c r="E1090" s="1"/>
      <c r="F1090" s="1"/>
      <c r="G1090" s="1"/>
      <c r="H1090" s="3"/>
      <c r="I1090" s="1"/>
      <c r="J1090" s="1"/>
      <c r="K1090" s="1"/>
      <c r="L1090" s="1"/>
      <c r="M1090" s="1"/>
    </row>
    <row r="1091" spans="2:13" s="2" customFormat="1" hidden="1" x14ac:dyDescent="0.3">
      <c r="B1091" s="1"/>
      <c r="C1091" s="1"/>
      <c r="D1091" s="1"/>
      <c r="E1091" s="1"/>
      <c r="F1091" s="1"/>
      <c r="G1091" s="1"/>
      <c r="H1091" s="3"/>
      <c r="I1091" s="1"/>
      <c r="J1091" s="1"/>
      <c r="K1091" s="1"/>
      <c r="L1091" s="1"/>
      <c r="M1091" s="1"/>
    </row>
    <row r="1092" spans="2:13" s="2" customFormat="1" hidden="1" x14ac:dyDescent="0.3">
      <c r="B1092" s="1"/>
      <c r="C1092" s="1"/>
      <c r="D1092" s="1"/>
      <c r="E1092" s="1"/>
      <c r="F1092" s="1"/>
      <c r="G1092" s="1"/>
      <c r="H1092" s="3"/>
      <c r="I1092" s="1"/>
      <c r="J1092" s="1"/>
      <c r="K1092" s="1"/>
      <c r="L1092" s="1"/>
      <c r="M1092" s="1"/>
    </row>
    <row r="1093" spans="2:13" s="2" customFormat="1" hidden="1" x14ac:dyDescent="0.3">
      <c r="B1093" s="1"/>
      <c r="C1093" s="1"/>
      <c r="D1093" s="1"/>
      <c r="E1093" s="1"/>
      <c r="F1093" s="1"/>
      <c r="G1093" s="1"/>
      <c r="H1093" s="3"/>
      <c r="I1093" s="1"/>
      <c r="J1093" s="1"/>
      <c r="K1093" s="1"/>
      <c r="L1093" s="1"/>
      <c r="M1093" s="1"/>
    </row>
    <row r="1094" spans="2:13" s="2" customFormat="1" hidden="1" x14ac:dyDescent="0.3">
      <c r="B1094" s="1"/>
      <c r="C1094" s="1"/>
      <c r="D1094" s="1"/>
      <c r="E1094" s="1"/>
      <c r="F1094" s="1"/>
      <c r="G1094" s="1"/>
      <c r="H1094" s="3"/>
      <c r="I1094" s="1"/>
      <c r="J1094" s="1"/>
      <c r="K1094" s="1"/>
      <c r="L1094" s="1"/>
      <c r="M1094" s="1"/>
    </row>
    <row r="1095" spans="2:13" s="2" customFormat="1" hidden="1" x14ac:dyDescent="0.3">
      <c r="B1095" s="1"/>
      <c r="C1095" s="1"/>
      <c r="D1095" s="1"/>
      <c r="E1095" s="1"/>
      <c r="F1095" s="1"/>
      <c r="G1095" s="1"/>
      <c r="H1095" s="3"/>
      <c r="I1095" s="1"/>
      <c r="J1095" s="1"/>
      <c r="K1095" s="1"/>
      <c r="L1095" s="1"/>
      <c r="M1095" s="1"/>
    </row>
    <row r="1096" spans="2:13" s="2" customFormat="1" hidden="1" x14ac:dyDescent="0.3">
      <c r="B1096" s="1"/>
      <c r="C1096" s="1"/>
      <c r="D1096" s="1"/>
      <c r="E1096" s="1"/>
      <c r="F1096" s="1"/>
      <c r="G1096" s="1"/>
      <c r="H1096" s="3"/>
      <c r="I1096" s="1"/>
      <c r="J1096" s="1"/>
      <c r="K1096" s="1"/>
      <c r="L1096" s="1"/>
      <c r="M1096" s="1"/>
    </row>
    <row r="1097" spans="2:13" s="2" customFormat="1" hidden="1" x14ac:dyDescent="0.3">
      <c r="B1097" s="1"/>
      <c r="C1097" s="1"/>
      <c r="D1097" s="1"/>
      <c r="E1097" s="1"/>
      <c r="F1097" s="1"/>
      <c r="G1097" s="1"/>
      <c r="H1097" s="3"/>
      <c r="I1097" s="1"/>
      <c r="J1097" s="1"/>
      <c r="K1097" s="1"/>
      <c r="L1097" s="1"/>
      <c r="M1097" s="1"/>
    </row>
    <row r="1098" spans="2:13" s="2" customFormat="1" hidden="1" x14ac:dyDescent="0.3">
      <c r="B1098" s="1"/>
      <c r="C1098" s="1"/>
      <c r="D1098" s="1"/>
      <c r="E1098" s="1"/>
      <c r="F1098" s="1"/>
      <c r="G1098" s="1"/>
      <c r="H1098" s="3"/>
      <c r="I1098" s="1"/>
      <c r="J1098" s="1"/>
      <c r="K1098" s="1"/>
      <c r="L1098" s="1"/>
      <c r="M1098" s="1"/>
    </row>
    <row r="1099" spans="2:13" s="2" customFormat="1" hidden="1" x14ac:dyDescent="0.3">
      <c r="B1099" s="1"/>
      <c r="C1099" s="1"/>
      <c r="D1099" s="1"/>
      <c r="E1099" s="1"/>
      <c r="F1099" s="1"/>
      <c r="G1099" s="1"/>
      <c r="H1099" s="3"/>
      <c r="I1099" s="1"/>
      <c r="J1099" s="1"/>
      <c r="K1099" s="1"/>
      <c r="L1099" s="1"/>
      <c r="M1099" s="1"/>
    </row>
    <row r="1100" spans="2:13" s="2" customFormat="1" x14ac:dyDescent="0.3">
      <c r="B1100" s="1"/>
      <c r="C1100" s="1"/>
      <c r="D1100" s="1"/>
      <c r="E1100" s="1"/>
      <c r="F1100" s="1"/>
      <c r="G1100" s="1"/>
      <c r="H1100" s="3"/>
      <c r="I1100" s="1"/>
      <c r="J1100" s="1"/>
      <c r="K1100" s="1"/>
      <c r="L1100" s="1"/>
      <c r="M1100" s="1"/>
    </row>
    <row r="1101" spans="2:13" s="2" customFormat="1" x14ac:dyDescent="0.3">
      <c r="B1101" s="1"/>
      <c r="C1101" s="1"/>
      <c r="D1101" s="1"/>
      <c r="E1101" s="1"/>
      <c r="F1101" s="1"/>
      <c r="G1101" s="1"/>
      <c r="H1101" s="3"/>
      <c r="I1101" s="1"/>
      <c r="J1101" s="1"/>
      <c r="K1101" s="1"/>
      <c r="L1101" s="1"/>
      <c r="M1101" s="1"/>
    </row>
    <row r="1102" spans="2:13" s="2" customFormat="1" x14ac:dyDescent="0.3">
      <c r="B1102" s="1"/>
      <c r="C1102" s="1"/>
      <c r="D1102" s="1"/>
      <c r="E1102" s="1"/>
      <c r="F1102" s="1"/>
      <c r="G1102" s="1"/>
      <c r="H1102" s="3"/>
      <c r="I1102" s="1"/>
      <c r="J1102" s="1"/>
      <c r="K1102" s="1"/>
      <c r="L1102" s="1"/>
      <c r="M1102" s="1"/>
    </row>
    <row r="1103" spans="2:13" s="2" customFormat="1" x14ac:dyDescent="0.3">
      <c r="B1103" s="1"/>
      <c r="C1103" s="1"/>
      <c r="D1103" s="1"/>
      <c r="E1103" s="1"/>
      <c r="F1103" s="1"/>
      <c r="G1103" s="1"/>
      <c r="H1103" s="3"/>
      <c r="I1103" s="1"/>
      <c r="J1103" s="1"/>
      <c r="K1103" s="1"/>
      <c r="L1103" s="1"/>
      <c r="M1103" s="1"/>
    </row>
    <row r="1104" spans="2:13" s="2" customFormat="1" x14ac:dyDescent="0.3">
      <c r="B1104" s="1"/>
      <c r="C1104" s="1"/>
      <c r="D1104" s="1"/>
      <c r="E1104" s="1"/>
      <c r="F1104" s="1"/>
      <c r="G1104" s="1"/>
      <c r="H1104" s="3"/>
      <c r="I1104" s="1"/>
      <c r="J1104" s="1"/>
      <c r="K1104" s="1"/>
      <c r="L1104" s="1"/>
      <c r="M1104" s="1"/>
    </row>
    <row r="1105" spans="2:13" s="2" customFormat="1" x14ac:dyDescent="0.3">
      <c r="B1105" s="1"/>
      <c r="C1105" s="1"/>
      <c r="D1105" s="1"/>
      <c r="E1105" s="1"/>
      <c r="F1105" s="1"/>
      <c r="G1105" s="1"/>
      <c r="H1105" s="3"/>
      <c r="I1105" s="1"/>
      <c r="J1105" s="1"/>
      <c r="K1105" s="1"/>
      <c r="L1105" s="1"/>
      <c r="M1105" s="1"/>
    </row>
    <row r="1106" spans="2:13" s="2" customFormat="1" x14ac:dyDescent="0.3">
      <c r="B1106" s="1"/>
      <c r="C1106" s="1"/>
      <c r="D1106" s="1"/>
      <c r="E1106" s="1"/>
      <c r="F1106" s="1"/>
      <c r="G1106" s="1"/>
      <c r="H1106" s="3"/>
      <c r="I1106" s="1"/>
      <c r="J1106" s="1"/>
      <c r="K1106" s="1"/>
      <c r="L1106" s="1"/>
      <c r="M1106" s="1"/>
    </row>
    <row r="1107" spans="2:13" s="2" customFormat="1" x14ac:dyDescent="0.3">
      <c r="B1107" s="1"/>
      <c r="C1107" s="1"/>
      <c r="D1107" s="1"/>
      <c r="E1107" s="1"/>
      <c r="F1107" s="1"/>
      <c r="G1107" s="1"/>
      <c r="H1107" s="3"/>
      <c r="I1107" s="1"/>
      <c r="J1107" s="1"/>
      <c r="K1107" s="1"/>
      <c r="L1107" s="1"/>
      <c r="M1107" s="1"/>
    </row>
    <row r="1108" spans="2:13" s="2" customFormat="1" x14ac:dyDescent="0.3">
      <c r="B1108" s="1"/>
      <c r="C1108" s="1"/>
      <c r="D1108" s="1"/>
      <c r="E1108" s="1"/>
      <c r="F1108" s="1"/>
      <c r="G1108" s="1"/>
      <c r="H1108" s="3"/>
      <c r="I1108" s="1"/>
      <c r="J1108" s="1"/>
      <c r="K1108" s="1"/>
      <c r="L1108" s="1"/>
      <c r="M1108" s="1"/>
    </row>
    <row r="1109" spans="2:13" s="2" customFormat="1" x14ac:dyDescent="0.3">
      <c r="B1109" s="1"/>
      <c r="C1109" s="1"/>
      <c r="D1109" s="1"/>
      <c r="E1109" s="1"/>
      <c r="F1109" s="1"/>
      <c r="G1109" s="1"/>
      <c r="H1109" s="3"/>
      <c r="I1109" s="1"/>
      <c r="J1109" s="1"/>
      <c r="K1109" s="1"/>
      <c r="L1109" s="1"/>
      <c r="M1109" s="1"/>
    </row>
    <row r="1110" spans="2:13" s="2" customFormat="1" x14ac:dyDescent="0.3">
      <c r="B1110" s="1"/>
      <c r="C1110" s="1"/>
      <c r="D1110" s="1"/>
      <c r="E1110" s="1"/>
      <c r="F1110" s="1"/>
      <c r="G1110" s="1"/>
      <c r="H1110" s="3"/>
      <c r="I1110" s="1"/>
      <c r="J1110" s="1"/>
      <c r="K1110" s="1"/>
      <c r="L1110" s="1"/>
      <c r="M1110" s="1"/>
    </row>
    <row r="1111" spans="2:13" s="2" customFormat="1" x14ac:dyDescent="0.3">
      <c r="B1111" s="1"/>
      <c r="C1111" s="1"/>
      <c r="D1111" s="1"/>
      <c r="E1111" s="1"/>
      <c r="F1111" s="1"/>
      <c r="G1111" s="1"/>
      <c r="H1111" s="3"/>
      <c r="I1111" s="1"/>
      <c r="J1111" s="1"/>
      <c r="K1111" s="1"/>
      <c r="L1111" s="1"/>
      <c r="M1111" s="1"/>
    </row>
    <row r="1112" spans="2:13" s="2" customFormat="1" x14ac:dyDescent="0.3">
      <c r="B1112" s="1"/>
      <c r="C1112" s="1"/>
      <c r="D1112" s="1"/>
      <c r="E1112" s="1"/>
      <c r="F1112" s="1"/>
      <c r="G1112" s="1"/>
      <c r="H1112" s="3"/>
      <c r="I1112" s="1"/>
      <c r="J1112" s="1"/>
      <c r="K1112" s="1"/>
      <c r="L1112" s="1"/>
      <c r="M1112" s="1"/>
    </row>
    <row r="1113" spans="2:13" s="2" customFormat="1" x14ac:dyDescent="0.3">
      <c r="B1113" s="1"/>
      <c r="C1113" s="1"/>
      <c r="D1113" s="1"/>
      <c r="E1113" s="1"/>
      <c r="F1113" s="1"/>
      <c r="G1113" s="1"/>
      <c r="H1113" s="3"/>
      <c r="I1113" s="1"/>
      <c r="J1113" s="1"/>
      <c r="K1113" s="1"/>
      <c r="L1113" s="1"/>
      <c r="M1113" s="1"/>
    </row>
    <row r="1114" spans="2:13" s="2" customFormat="1" x14ac:dyDescent="0.3">
      <c r="B1114" s="1"/>
      <c r="C1114" s="1"/>
      <c r="D1114" s="1"/>
      <c r="E1114" s="1"/>
      <c r="F1114" s="1"/>
      <c r="G1114" s="1"/>
      <c r="H1114" s="3"/>
      <c r="I1114" s="1"/>
      <c r="J1114" s="1"/>
      <c r="K1114" s="1"/>
      <c r="L1114" s="1"/>
      <c r="M1114" s="1"/>
    </row>
    <row r="1115" spans="2:13" s="2" customFormat="1" x14ac:dyDescent="0.3">
      <c r="B1115" s="1"/>
      <c r="C1115" s="1"/>
      <c r="D1115" s="1"/>
      <c r="E1115" s="1"/>
      <c r="F1115" s="1"/>
      <c r="G1115" s="1"/>
      <c r="H1115" s="3"/>
      <c r="I1115" s="1"/>
      <c r="J1115" s="1"/>
      <c r="K1115" s="1"/>
      <c r="L1115" s="1"/>
      <c r="M1115" s="1"/>
    </row>
    <row r="1116" spans="2:13" s="2" customFormat="1" x14ac:dyDescent="0.3">
      <c r="B1116" s="1"/>
      <c r="C1116" s="1"/>
      <c r="D1116" s="1"/>
      <c r="E1116" s="1"/>
      <c r="F1116" s="1"/>
      <c r="G1116" s="1"/>
      <c r="H1116" s="3"/>
      <c r="I1116" s="1"/>
      <c r="J1116" s="1"/>
      <c r="K1116" s="1"/>
      <c r="L1116" s="1"/>
      <c r="M1116" s="1"/>
    </row>
    <row r="1117" spans="2:13" s="2" customFormat="1" x14ac:dyDescent="0.3">
      <c r="B1117" s="1"/>
      <c r="C1117" s="1"/>
      <c r="D1117" s="1"/>
      <c r="E1117" s="1"/>
      <c r="F1117" s="1"/>
      <c r="G1117" s="1"/>
      <c r="H1117" s="3"/>
      <c r="I1117" s="1"/>
      <c r="J1117" s="1"/>
      <c r="K1117" s="1"/>
      <c r="L1117" s="1"/>
      <c r="M1117" s="1"/>
    </row>
    <row r="1118" spans="2:13" s="2" customFormat="1" x14ac:dyDescent="0.3">
      <c r="B1118" s="1"/>
      <c r="C1118" s="1"/>
      <c r="D1118" s="1"/>
      <c r="E1118" s="1"/>
      <c r="F1118" s="1"/>
      <c r="G1118" s="1"/>
      <c r="H1118" s="3"/>
      <c r="I1118" s="1"/>
      <c r="J1118" s="1"/>
      <c r="K1118" s="1"/>
      <c r="L1118" s="1"/>
      <c r="M1118" s="1"/>
    </row>
    <row r="1119" spans="2:13" s="2" customFormat="1" x14ac:dyDescent="0.3">
      <c r="B1119" s="1"/>
      <c r="C1119" s="1"/>
      <c r="D1119" s="1"/>
      <c r="E1119" s="1"/>
      <c r="F1119" s="1"/>
      <c r="G1119" s="1"/>
      <c r="H1119" s="3"/>
      <c r="I1119" s="1"/>
      <c r="J1119" s="1"/>
      <c r="K1119" s="1"/>
      <c r="L1119" s="1"/>
      <c r="M1119" s="1"/>
    </row>
    <row r="1120" spans="2:13" s="2" customFormat="1" x14ac:dyDescent="0.3">
      <c r="B1120" s="1"/>
      <c r="C1120" s="1"/>
      <c r="D1120" s="1"/>
      <c r="E1120" s="1"/>
      <c r="F1120" s="1"/>
      <c r="G1120" s="1"/>
      <c r="H1120" s="3"/>
      <c r="I1120" s="1"/>
      <c r="J1120" s="1"/>
      <c r="K1120" s="1"/>
      <c r="L1120" s="1"/>
      <c r="M1120" s="1"/>
    </row>
    <row r="1121" spans="2:13" s="2" customFormat="1" x14ac:dyDescent="0.3">
      <c r="B1121" s="1"/>
      <c r="C1121" s="1"/>
      <c r="D1121" s="1"/>
      <c r="E1121" s="1"/>
      <c r="F1121" s="1"/>
      <c r="G1121" s="1"/>
      <c r="H1121" s="3"/>
      <c r="I1121" s="1"/>
      <c r="J1121" s="1"/>
      <c r="K1121" s="1"/>
      <c r="L1121" s="1"/>
      <c r="M1121" s="1"/>
    </row>
    <row r="1122" spans="2:13" s="2" customFormat="1" x14ac:dyDescent="0.3">
      <c r="B1122" s="1"/>
      <c r="C1122" s="1"/>
      <c r="D1122" s="1"/>
      <c r="E1122" s="1"/>
      <c r="F1122" s="1"/>
      <c r="G1122" s="1"/>
      <c r="H1122" s="3"/>
      <c r="I1122" s="1"/>
      <c r="J1122" s="1"/>
      <c r="K1122" s="1"/>
      <c r="L1122" s="1"/>
      <c r="M1122" s="1"/>
    </row>
    <row r="1123" spans="2:13" s="2" customFormat="1" x14ac:dyDescent="0.3">
      <c r="B1123" s="1"/>
      <c r="C1123" s="1"/>
      <c r="D1123" s="1"/>
      <c r="E1123" s="1"/>
      <c r="F1123" s="1"/>
      <c r="G1123" s="1"/>
      <c r="H1123" s="3"/>
      <c r="I1123" s="1"/>
      <c r="J1123" s="1"/>
      <c r="K1123" s="1"/>
      <c r="L1123" s="1"/>
      <c r="M1123" s="1"/>
    </row>
    <row r="1124" spans="2:13" s="2" customFormat="1" x14ac:dyDescent="0.3">
      <c r="B1124" s="1"/>
      <c r="C1124" s="1"/>
      <c r="D1124" s="1"/>
      <c r="E1124" s="1"/>
      <c r="F1124" s="1"/>
      <c r="G1124" s="1"/>
      <c r="H1124" s="3"/>
      <c r="I1124" s="1"/>
      <c r="J1124" s="1"/>
      <c r="K1124" s="1"/>
      <c r="L1124" s="1"/>
      <c r="M1124" s="1"/>
    </row>
    <row r="1125" spans="2:13" s="2" customFormat="1" x14ac:dyDescent="0.3">
      <c r="B1125" s="1"/>
      <c r="C1125" s="1"/>
      <c r="D1125" s="1"/>
      <c r="E1125" s="1"/>
      <c r="F1125" s="1"/>
      <c r="G1125" s="1"/>
      <c r="H1125" s="3"/>
      <c r="I1125" s="1"/>
      <c r="J1125" s="1"/>
      <c r="K1125" s="1"/>
      <c r="L1125" s="1"/>
      <c r="M1125" s="1"/>
    </row>
    <row r="1126" spans="2:13" s="2" customFormat="1" x14ac:dyDescent="0.3">
      <c r="B1126" s="1"/>
      <c r="C1126" s="1"/>
      <c r="D1126" s="1"/>
      <c r="E1126" s="1"/>
      <c r="F1126" s="1"/>
      <c r="G1126" s="1"/>
      <c r="H1126" s="3"/>
      <c r="I1126" s="1"/>
      <c r="J1126" s="1"/>
      <c r="K1126" s="1"/>
      <c r="L1126" s="1"/>
      <c r="M1126" s="1"/>
    </row>
    <row r="1127" spans="2:13" s="2" customFormat="1" x14ac:dyDescent="0.3">
      <c r="B1127" s="1"/>
      <c r="C1127" s="1"/>
      <c r="D1127" s="1"/>
      <c r="E1127" s="1"/>
      <c r="F1127" s="1"/>
      <c r="G1127" s="1"/>
      <c r="H1127" s="3"/>
      <c r="I1127" s="1"/>
      <c r="J1127" s="1"/>
      <c r="K1127" s="1"/>
      <c r="L1127" s="1"/>
      <c r="M1127" s="1"/>
    </row>
    <row r="1128" spans="2:13" s="2" customFormat="1" x14ac:dyDescent="0.3">
      <c r="B1128" s="1"/>
      <c r="C1128" s="1"/>
      <c r="D1128" s="1"/>
      <c r="E1128" s="1"/>
      <c r="F1128" s="1"/>
      <c r="G1128" s="1"/>
      <c r="H1128" s="3"/>
      <c r="I1128" s="1"/>
      <c r="J1128" s="1"/>
      <c r="K1128" s="1"/>
      <c r="L1128" s="1"/>
      <c r="M1128" s="1"/>
    </row>
    <row r="1129" spans="2:13" s="2" customFormat="1" x14ac:dyDescent="0.3">
      <c r="B1129" s="1"/>
      <c r="C1129" s="1"/>
      <c r="D1129" s="1"/>
      <c r="E1129" s="1"/>
      <c r="F1129" s="1"/>
      <c r="G1129" s="1"/>
      <c r="H1129" s="3"/>
      <c r="I1129" s="1"/>
      <c r="J1129" s="1"/>
      <c r="K1129" s="1"/>
      <c r="L1129" s="1"/>
      <c r="M1129" s="1"/>
    </row>
    <row r="1130" spans="2:13" s="2" customFormat="1" x14ac:dyDescent="0.3">
      <c r="B1130" s="1"/>
      <c r="C1130" s="1"/>
      <c r="D1130" s="1"/>
      <c r="E1130" s="1"/>
      <c r="F1130" s="1"/>
      <c r="G1130" s="1"/>
      <c r="H1130" s="3"/>
      <c r="I1130" s="1"/>
      <c r="J1130" s="1"/>
      <c r="K1130" s="1"/>
      <c r="L1130" s="1"/>
      <c r="M1130" s="1"/>
    </row>
    <row r="1131" spans="2:13" s="2" customFormat="1" x14ac:dyDescent="0.3">
      <c r="B1131" s="1"/>
      <c r="C1131" s="1"/>
      <c r="D1131" s="1"/>
      <c r="E1131" s="1"/>
      <c r="F1131" s="1"/>
      <c r="G1131" s="1"/>
      <c r="H1131" s="3"/>
      <c r="I1131" s="1"/>
      <c r="J1131" s="1"/>
      <c r="K1131" s="1"/>
      <c r="L1131" s="1"/>
      <c r="M1131" s="1"/>
    </row>
    <row r="1132" spans="2:13" s="2" customFormat="1" x14ac:dyDescent="0.3">
      <c r="B1132" s="1"/>
      <c r="C1132" s="1"/>
      <c r="D1132" s="1"/>
      <c r="E1132" s="1"/>
      <c r="F1132" s="1"/>
      <c r="G1132" s="1"/>
      <c r="H1132" s="3"/>
      <c r="I1132" s="1"/>
      <c r="J1132" s="1"/>
      <c r="K1132" s="1"/>
      <c r="L1132" s="1"/>
      <c r="M1132" s="1"/>
    </row>
    <row r="1133" spans="2:13" s="2" customFormat="1" x14ac:dyDescent="0.3">
      <c r="B1133" s="1"/>
      <c r="C1133" s="1"/>
      <c r="D1133" s="1"/>
      <c r="E1133" s="1"/>
      <c r="F1133" s="1"/>
      <c r="G1133" s="1"/>
      <c r="H1133" s="3"/>
      <c r="I1133" s="1"/>
      <c r="J1133" s="1"/>
      <c r="K1133" s="1"/>
      <c r="L1133" s="1"/>
      <c r="M1133" s="1"/>
    </row>
    <row r="1134" spans="2:13" s="2" customFormat="1" x14ac:dyDescent="0.3">
      <c r="B1134" s="1"/>
      <c r="C1134" s="1"/>
      <c r="D1134" s="1"/>
      <c r="E1134" s="1"/>
      <c r="F1134" s="1"/>
      <c r="G1134" s="1"/>
      <c r="H1134" s="3"/>
      <c r="I1134" s="1"/>
      <c r="J1134" s="1"/>
      <c r="K1134" s="1"/>
      <c r="L1134" s="1"/>
      <c r="M1134" s="1"/>
    </row>
    <row r="1135" spans="2:13" s="2" customFormat="1" x14ac:dyDescent="0.3">
      <c r="B1135" s="1"/>
      <c r="C1135" s="1"/>
      <c r="D1135" s="1"/>
      <c r="E1135" s="1"/>
      <c r="F1135" s="1"/>
      <c r="G1135" s="1"/>
      <c r="H1135" s="3"/>
      <c r="I1135" s="1"/>
      <c r="J1135" s="1"/>
      <c r="K1135" s="1"/>
      <c r="L1135" s="1"/>
      <c r="M1135" s="1"/>
    </row>
    <row r="1136" spans="2:13" s="2" customFormat="1" x14ac:dyDescent="0.3">
      <c r="B1136" s="1"/>
      <c r="C1136" s="1"/>
      <c r="D1136" s="1"/>
      <c r="E1136" s="1"/>
      <c r="F1136" s="1"/>
      <c r="G1136" s="1"/>
      <c r="H1136" s="3"/>
      <c r="I1136" s="1"/>
      <c r="J1136" s="1"/>
      <c r="K1136" s="1"/>
      <c r="L1136" s="1"/>
      <c r="M1136" s="1"/>
    </row>
    <row r="1137" spans="2:13" s="2" customFormat="1" x14ac:dyDescent="0.3">
      <c r="B1137" s="1"/>
      <c r="C1137" s="1"/>
      <c r="D1137" s="1"/>
      <c r="E1137" s="1"/>
      <c r="F1137" s="1"/>
      <c r="G1137" s="1"/>
      <c r="H1137" s="3"/>
      <c r="I1137" s="1"/>
      <c r="J1137" s="1"/>
      <c r="K1137" s="1"/>
      <c r="L1137" s="1"/>
      <c r="M1137" s="1"/>
    </row>
    <row r="1138" spans="2:13" s="2" customFormat="1" x14ac:dyDescent="0.3">
      <c r="B1138" s="1"/>
      <c r="C1138" s="1"/>
      <c r="D1138" s="1"/>
      <c r="E1138" s="1"/>
      <c r="F1138" s="1"/>
      <c r="G1138" s="1"/>
      <c r="H1138" s="3"/>
      <c r="I1138" s="1"/>
      <c r="J1138" s="1"/>
      <c r="K1138" s="1"/>
      <c r="L1138" s="1"/>
      <c r="M1138" s="1"/>
    </row>
    <row r="1139" spans="2:13" s="2" customFormat="1" x14ac:dyDescent="0.3">
      <c r="B1139" s="1"/>
      <c r="C1139" s="1"/>
      <c r="D1139" s="1"/>
      <c r="E1139" s="1"/>
      <c r="F1139" s="1"/>
      <c r="G1139" s="1"/>
      <c r="H1139" s="3"/>
      <c r="I1139" s="1"/>
      <c r="J1139" s="1"/>
      <c r="K1139" s="1"/>
      <c r="L1139" s="1"/>
      <c r="M1139" s="1"/>
    </row>
    <row r="1140" spans="2:13" s="2" customFormat="1" x14ac:dyDescent="0.3">
      <c r="B1140" s="1"/>
      <c r="C1140" s="1"/>
      <c r="D1140" s="1"/>
      <c r="E1140" s="1"/>
      <c r="F1140" s="1"/>
      <c r="G1140" s="1"/>
      <c r="H1140" s="3"/>
      <c r="I1140" s="1"/>
      <c r="J1140" s="1"/>
      <c r="K1140" s="1"/>
      <c r="L1140" s="1"/>
      <c r="M1140" s="1"/>
    </row>
    <row r="1141" spans="2:13" s="2" customFormat="1" x14ac:dyDescent="0.3">
      <c r="B1141" s="1"/>
      <c r="C1141" s="1"/>
      <c r="D1141" s="1"/>
      <c r="E1141" s="1"/>
      <c r="F1141" s="1"/>
      <c r="G1141" s="1"/>
      <c r="H1141" s="3"/>
      <c r="I1141" s="1"/>
      <c r="J1141" s="1"/>
      <c r="K1141" s="1"/>
      <c r="L1141" s="1"/>
      <c r="M1141" s="1"/>
    </row>
    <row r="1142" spans="2:13" s="2" customFormat="1" x14ac:dyDescent="0.3">
      <c r="B1142" s="1"/>
      <c r="C1142" s="1"/>
      <c r="D1142" s="1"/>
      <c r="E1142" s="1"/>
      <c r="F1142" s="1"/>
      <c r="G1142" s="1"/>
      <c r="H1142" s="3"/>
      <c r="I1142" s="1"/>
      <c r="J1142" s="1"/>
      <c r="K1142" s="1"/>
      <c r="L1142" s="1"/>
      <c r="M1142" s="1"/>
    </row>
    <row r="1143" spans="2:13" s="2" customFormat="1" x14ac:dyDescent="0.3">
      <c r="B1143" s="1"/>
      <c r="C1143" s="1"/>
      <c r="D1143" s="1"/>
      <c r="E1143" s="1"/>
      <c r="F1143" s="1"/>
      <c r="G1143" s="1"/>
      <c r="H1143" s="3"/>
      <c r="I1143" s="1"/>
      <c r="J1143" s="1"/>
      <c r="K1143" s="1"/>
      <c r="L1143" s="1"/>
      <c r="M1143" s="1"/>
    </row>
    <row r="1144" spans="2:13" s="2" customFormat="1" x14ac:dyDescent="0.3">
      <c r="B1144" s="1"/>
      <c r="C1144" s="1"/>
      <c r="D1144" s="1"/>
      <c r="E1144" s="1"/>
      <c r="F1144" s="1"/>
      <c r="G1144" s="1"/>
      <c r="H1144" s="3"/>
      <c r="I1144" s="1"/>
      <c r="J1144" s="1"/>
      <c r="K1144" s="1"/>
      <c r="L1144" s="1"/>
      <c r="M1144" s="1"/>
    </row>
    <row r="1145" spans="2:13" s="2" customFormat="1" x14ac:dyDescent="0.3">
      <c r="B1145" s="1"/>
      <c r="C1145" s="1"/>
      <c r="D1145" s="1"/>
      <c r="E1145" s="1"/>
      <c r="F1145" s="1"/>
      <c r="G1145" s="1"/>
      <c r="H1145" s="3"/>
      <c r="I1145" s="1"/>
      <c r="J1145" s="1"/>
      <c r="K1145" s="1"/>
      <c r="L1145" s="1"/>
      <c r="M1145" s="1"/>
    </row>
  </sheetData>
  <mergeCells count="779">
    <mergeCell ref="B29:M29"/>
    <mergeCell ref="B51:M51"/>
    <mergeCell ref="B73:M73"/>
    <mergeCell ref="B95:M95"/>
    <mergeCell ref="B97:H97"/>
    <mergeCell ref="B31:G31"/>
    <mergeCell ref="B32:G32"/>
    <mergeCell ref="B33:G33"/>
    <mergeCell ref="B34:G34"/>
    <mergeCell ref="B53:G53"/>
    <mergeCell ref="B54:G54"/>
    <mergeCell ref="B55:G55"/>
    <mergeCell ref="B56:G56"/>
    <mergeCell ref="B75:G75"/>
    <mergeCell ref="B76:G76"/>
    <mergeCell ref="B77:G77"/>
    <mergeCell ref="B78:G78"/>
    <mergeCell ref="B98:G98"/>
    <mergeCell ref="B99:G99"/>
    <mergeCell ref="B100:G100"/>
    <mergeCell ref="B628:M628"/>
    <mergeCell ref="B629:M629"/>
    <mergeCell ref="B625:M625"/>
    <mergeCell ref="B142:M142"/>
    <mergeCell ref="C631:G631"/>
    <mergeCell ref="I631:M631"/>
    <mergeCell ref="C129:E129"/>
    <mergeCell ref="F129:H129"/>
    <mergeCell ref="C130:E130"/>
    <mergeCell ref="F130:H130"/>
    <mergeCell ref="C131:E131"/>
    <mergeCell ref="F131:H131"/>
    <mergeCell ref="B624:M624"/>
    <mergeCell ref="B626:M626"/>
    <mergeCell ref="B627:M627"/>
    <mergeCell ref="E140:M140"/>
    <mergeCell ref="C233:F233"/>
    <mergeCell ref="G233:I233"/>
    <mergeCell ref="J233:L233"/>
    <mergeCell ref="F236:M236"/>
    <mergeCell ref="L237:M237"/>
    <mergeCell ref="C238:D238"/>
    <mergeCell ref="F238:G238"/>
    <mergeCell ref="I238:J238"/>
    <mergeCell ref="L238:M238"/>
    <mergeCell ref="C226:E226"/>
    <mergeCell ref="F226:M226"/>
    <mergeCell ref="C227:F227"/>
    <mergeCell ref="G227:I227"/>
    <mergeCell ref="J227:L227"/>
    <mergeCell ref="C230:E230"/>
    <mergeCell ref="F230:M230"/>
    <mergeCell ref="C232:E232"/>
    <mergeCell ref="F232:M232"/>
    <mergeCell ref="E223:H223"/>
    <mergeCell ref="K223:M223"/>
    <mergeCell ref="C225:E225"/>
    <mergeCell ref="F225:M225"/>
    <mergeCell ref="C218:E218"/>
    <mergeCell ref="F218:H218"/>
    <mergeCell ref="I218:K218"/>
    <mergeCell ref="L218:M218"/>
    <mergeCell ref="L220:M220"/>
    <mergeCell ref="C221:D221"/>
    <mergeCell ref="F221:G221"/>
    <mergeCell ref="I221:J221"/>
    <mergeCell ref="L221:M221"/>
    <mergeCell ref="C194:E194"/>
    <mergeCell ref="I194:K194"/>
    <mergeCell ref="L194:M194"/>
    <mergeCell ref="L196:M196"/>
    <mergeCell ref="C197:D197"/>
    <mergeCell ref="F197:G197"/>
    <mergeCell ref="I197:J197"/>
    <mergeCell ref="L197:M197"/>
    <mergeCell ref="C222:D222"/>
    <mergeCell ref="E222:M222"/>
    <mergeCell ref="F208:M208"/>
    <mergeCell ref="C209:F209"/>
    <mergeCell ref="G209:I209"/>
    <mergeCell ref="J209:L209"/>
    <mergeCell ref="K199:M199"/>
    <mergeCell ref="C201:E201"/>
    <mergeCell ref="F201:M201"/>
    <mergeCell ref="C202:E202"/>
    <mergeCell ref="F202:M202"/>
    <mergeCell ref="C203:F203"/>
    <mergeCell ref="G203:I203"/>
    <mergeCell ref="J203:L203"/>
    <mergeCell ref="C182:E182"/>
    <mergeCell ref="F182:M182"/>
    <mergeCell ref="L172:M172"/>
    <mergeCell ref="C173:D173"/>
    <mergeCell ref="F173:G173"/>
    <mergeCell ref="I173:J173"/>
    <mergeCell ref="L173:M173"/>
    <mergeCell ref="C174:D174"/>
    <mergeCell ref="E174:M174"/>
    <mergeCell ref="K175:M175"/>
    <mergeCell ref="C177:E177"/>
    <mergeCell ref="F177:M177"/>
    <mergeCell ref="C166:D166"/>
    <mergeCell ref="F166:G166"/>
    <mergeCell ref="C122:E122"/>
    <mergeCell ref="F122:H122"/>
    <mergeCell ref="C178:E178"/>
    <mergeCell ref="F178:M178"/>
    <mergeCell ref="C179:F179"/>
    <mergeCell ref="G179:I179"/>
    <mergeCell ref="J179:L179"/>
    <mergeCell ref="C126:E126"/>
    <mergeCell ref="F126:H126"/>
    <mergeCell ref="C127:E127"/>
    <mergeCell ref="F127:H127"/>
    <mergeCell ref="C128:E128"/>
    <mergeCell ref="F128:H128"/>
    <mergeCell ref="C123:E123"/>
    <mergeCell ref="F123:H123"/>
    <mergeCell ref="C124:E124"/>
    <mergeCell ref="F124:H124"/>
    <mergeCell ref="C125:E125"/>
    <mergeCell ref="F125:H125"/>
    <mergeCell ref="C134:E134"/>
    <mergeCell ref="F134:H134"/>
    <mergeCell ref="C135:E135"/>
    <mergeCell ref="C159:E159"/>
    <mergeCell ref="F159:M159"/>
    <mergeCell ref="C160:E160"/>
    <mergeCell ref="F160:M160"/>
    <mergeCell ref="E150:M150"/>
    <mergeCell ref="C153:E153"/>
    <mergeCell ref="C154:E154"/>
    <mergeCell ref="F153:M153"/>
    <mergeCell ref="F154:M154"/>
    <mergeCell ref="C150:D150"/>
    <mergeCell ref="E151:H151"/>
    <mergeCell ref="A1:N1"/>
    <mergeCell ref="A2:N3"/>
    <mergeCell ref="B4:M4"/>
    <mergeCell ref="A6:N6"/>
    <mergeCell ref="A7:N7"/>
    <mergeCell ref="B9:M9"/>
    <mergeCell ref="A25:N25"/>
    <mergeCell ref="L149:M149"/>
    <mergeCell ref="K151:M151"/>
    <mergeCell ref="B114:M114"/>
    <mergeCell ref="B116:M116"/>
    <mergeCell ref="I149:J149"/>
    <mergeCell ref="I146:K146"/>
    <mergeCell ref="L146:M146"/>
    <mergeCell ref="C119:E119"/>
    <mergeCell ref="L148:M148"/>
    <mergeCell ref="F119:H119"/>
    <mergeCell ref="C120:E120"/>
    <mergeCell ref="F120:H120"/>
    <mergeCell ref="C121:E121"/>
    <mergeCell ref="F121:H121"/>
    <mergeCell ref="F135:H135"/>
    <mergeCell ref="C136:E136"/>
    <mergeCell ref="F136:H136"/>
    <mergeCell ref="C170:E170"/>
    <mergeCell ref="F170:H170"/>
    <mergeCell ref="F146:H146"/>
    <mergeCell ref="F149:G149"/>
    <mergeCell ref="C254:E254"/>
    <mergeCell ref="F254:M254"/>
    <mergeCell ref="C255:E255"/>
    <mergeCell ref="F255:M255"/>
    <mergeCell ref="L165:M165"/>
    <mergeCell ref="I166:J166"/>
    <mergeCell ref="L166:M166"/>
    <mergeCell ref="I170:K170"/>
    <mergeCell ref="L170:M170"/>
    <mergeCell ref="F164:M164"/>
    <mergeCell ref="J155:L155"/>
    <mergeCell ref="C155:F155"/>
    <mergeCell ref="G155:I155"/>
    <mergeCell ref="C161:F161"/>
    <mergeCell ref="G161:I161"/>
    <mergeCell ref="J161:L161"/>
    <mergeCell ref="C158:E158"/>
    <mergeCell ref="F158:M158"/>
    <mergeCell ref="C149:D149"/>
    <mergeCell ref="E175:H175"/>
    <mergeCell ref="C132:E132"/>
    <mergeCell ref="F132:H132"/>
    <mergeCell ref="C133:E133"/>
    <mergeCell ref="F133:H133"/>
    <mergeCell ref="C137:E137"/>
    <mergeCell ref="F137:H137"/>
    <mergeCell ref="C138:E138"/>
    <mergeCell ref="F138:H138"/>
    <mergeCell ref="C146:E146"/>
    <mergeCell ref="C183:E183"/>
    <mergeCell ref="F183:M183"/>
    <mergeCell ref="C184:E184"/>
    <mergeCell ref="F184:M184"/>
    <mergeCell ref="F212:M212"/>
    <mergeCell ref="C206:E206"/>
    <mergeCell ref="F206:M206"/>
    <mergeCell ref="C207:E207"/>
    <mergeCell ref="C231:E231"/>
    <mergeCell ref="F231:M231"/>
    <mergeCell ref="C185:F185"/>
    <mergeCell ref="G185:I185"/>
    <mergeCell ref="J185:L185"/>
    <mergeCell ref="F188:M188"/>
    <mergeCell ref="C190:D190"/>
    <mergeCell ref="L189:M189"/>
    <mergeCell ref="F190:G190"/>
    <mergeCell ref="I190:J190"/>
    <mergeCell ref="L190:M190"/>
    <mergeCell ref="L213:M213"/>
    <mergeCell ref="C214:D214"/>
    <mergeCell ref="F214:G214"/>
    <mergeCell ref="I214:J214"/>
    <mergeCell ref="L214:M214"/>
    <mergeCell ref="C581:D581"/>
    <mergeCell ref="F581:G581"/>
    <mergeCell ref="I581:J581"/>
    <mergeCell ref="C257:F257"/>
    <mergeCell ref="F194:H194"/>
    <mergeCell ref="F602:H602"/>
    <mergeCell ref="L598:M598"/>
    <mergeCell ref="C598:D598"/>
    <mergeCell ref="F598:G598"/>
    <mergeCell ref="I598:J598"/>
    <mergeCell ref="L597:M597"/>
    <mergeCell ref="F596:M596"/>
    <mergeCell ref="C593:F593"/>
    <mergeCell ref="G593:I593"/>
    <mergeCell ref="J593:L593"/>
    <mergeCell ref="E583:H583"/>
    <mergeCell ref="K583:M583"/>
    <mergeCell ref="C585:E585"/>
    <mergeCell ref="F585:M585"/>
    <mergeCell ref="C586:E586"/>
    <mergeCell ref="F586:M586"/>
    <mergeCell ref="C587:F587"/>
    <mergeCell ref="F207:M207"/>
    <mergeCell ref="C208:E208"/>
    <mergeCell ref="G587:I587"/>
    <mergeCell ref="J587:L587"/>
    <mergeCell ref="C590:E590"/>
    <mergeCell ref="F590:M590"/>
    <mergeCell ref="C591:E591"/>
    <mergeCell ref="F591:M591"/>
    <mergeCell ref="C592:E592"/>
    <mergeCell ref="F592:M592"/>
    <mergeCell ref="L604:M604"/>
    <mergeCell ref="L605:M605"/>
    <mergeCell ref="C605:D605"/>
    <mergeCell ref="F605:G605"/>
    <mergeCell ref="I605:J605"/>
    <mergeCell ref="C606:D606"/>
    <mergeCell ref="C198:D198"/>
    <mergeCell ref="E198:M198"/>
    <mergeCell ref="E199:H199"/>
    <mergeCell ref="C242:E242"/>
    <mergeCell ref="F242:H242"/>
    <mergeCell ref="I242:K242"/>
    <mergeCell ref="L242:M242"/>
    <mergeCell ref="L244:M244"/>
    <mergeCell ref="C245:D245"/>
    <mergeCell ref="F245:G245"/>
    <mergeCell ref="I245:J245"/>
    <mergeCell ref="L245:M245"/>
    <mergeCell ref="C246:D246"/>
    <mergeCell ref="E246:M246"/>
    <mergeCell ref="E247:H247"/>
    <mergeCell ref="K247:M247"/>
    <mergeCell ref="C249:E249"/>
    <mergeCell ref="F249:M249"/>
    <mergeCell ref="C250:E250"/>
    <mergeCell ref="F250:M250"/>
    <mergeCell ref="C251:F251"/>
    <mergeCell ref="G251:I251"/>
    <mergeCell ref="J251:L251"/>
    <mergeCell ref="G257:I257"/>
    <mergeCell ref="J257:L257"/>
    <mergeCell ref="F260:M260"/>
    <mergeCell ref="L261:M261"/>
    <mergeCell ref="C262:D262"/>
    <mergeCell ref="F262:G262"/>
    <mergeCell ref="I262:J262"/>
    <mergeCell ref="L262:M262"/>
    <mergeCell ref="C256:E256"/>
    <mergeCell ref="F256:M256"/>
    <mergeCell ref="C266:E266"/>
    <mergeCell ref="F266:H266"/>
    <mergeCell ref="I266:K266"/>
    <mergeCell ref="L266:M266"/>
    <mergeCell ref="L268:M268"/>
    <mergeCell ref="C269:D269"/>
    <mergeCell ref="F269:G269"/>
    <mergeCell ref="I269:J269"/>
    <mergeCell ref="L269:M269"/>
    <mergeCell ref="C270:D270"/>
    <mergeCell ref="E270:M270"/>
    <mergeCell ref="E271:H271"/>
    <mergeCell ref="K271:M271"/>
    <mergeCell ref="C273:E273"/>
    <mergeCell ref="F273:M273"/>
    <mergeCell ref="C274:E274"/>
    <mergeCell ref="F274:M274"/>
    <mergeCell ref="C275:F275"/>
    <mergeCell ref="G275:I275"/>
    <mergeCell ref="J275:L275"/>
    <mergeCell ref="C278:E278"/>
    <mergeCell ref="F278:M278"/>
    <mergeCell ref="C279:E279"/>
    <mergeCell ref="F279:M279"/>
    <mergeCell ref="C280:E280"/>
    <mergeCell ref="F280:M280"/>
    <mergeCell ref="C281:F281"/>
    <mergeCell ref="G281:I281"/>
    <mergeCell ref="J281:L281"/>
    <mergeCell ref="F284:M284"/>
    <mergeCell ref="L285:M285"/>
    <mergeCell ref="C286:D286"/>
    <mergeCell ref="F286:G286"/>
    <mergeCell ref="I286:J286"/>
    <mergeCell ref="L286:M286"/>
    <mergeCell ref="C290:E290"/>
    <mergeCell ref="F290:H290"/>
    <mergeCell ref="I290:K290"/>
    <mergeCell ref="L290:M290"/>
    <mergeCell ref="L292:M292"/>
    <mergeCell ref="C293:D293"/>
    <mergeCell ref="F293:G293"/>
    <mergeCell ref="I293:J293"/>
    <mergeCell ref="L293:M293"/>
    <mergeCell ref="C294:D294"/>
    <mergeCell ref="E294:M294"/>
    <mergeCell ref="E295:H295"/>
    <mergeCell ref="K295:M295"/>
    <mergeCell ref="C297:E297"/>
    <mergeCell ref="F297:M297"/>
    <mergeCell ref="C298:E298"/>
    <mergeCell ref="F298:M298"/>
    <mergeCell ref="C299:F299"/>
    <mergeCell ref="G299:I299"/>
    <mergeCell ref="J299:L299"/>
    <mergeCell ref="C302:E302"/>
    <mergeCell ref="F302:M302"/>
    <mergeCell ref="C303:E303"/>
    <mergeCell ref="F303:M303"/>
    <mergeCell ref="C304:E304"/>
    <mergeCell ref="F304:M304"/>
    <mergeCell ref="C305:F305"/>
    <mergeCell ref="G305:I305"/>
    <mergeCell ref="J305:L305"/>
    <mergeCell ref="F308:M308"/>
    <mergeCell ref="L309:M309"/>
    <mergeCell ref="C310:D310"/>
    <mergeCell ref="F310:G310"/>
    <mergeCell ref="I310:J310"/>
    <mergeCell ref="L310:M310"/>
    <mergeCell ref="L314:M314"/>
    <mergeCell ref="C314:E314"/>
    <mergeCell ref="F314:H314"/>
    <mergeCell ref="I314:K314"/>
    <mergeCell ref="L316:M316"/>
    <mergeCell ref="C317:D317"/>
    <mergeCell ref="F317:G317"/>
    <mergeCell ref="I317:J317"/>
    <mergeCell ref="L317:M317"/>
    <mergeCell ref="C318:D318"/>
    <mergeCell ref="E318:M318"/>
    <mergeCell ref="E319:H319"/>
    <mergeCell ref="K319:M319"/>
    <mergeCell ref="C321:E321"/>
    <mergeCell ref="F321:M321"/>
    <mergeCell ref="C322:E322"/>
    <mergeCell ref="F322:M322"/>
    <mergeCell ref="C323:F323"/>
    <mergeCell ref="G323:I323"/>
    <mergeCell ref="J323:L323"/>
    <mergeCell ref="C326:E326"/>
    <mergeCell ref="F326:M326"/>
    <mergeCell ref="C327:E327"/>
    <mergeCell ref="F327:M327"/>
    <mergeCell ref="C328:E328"/>
    <mergeCell ref="F328:M328"/>
    <mergeCell ref="C329:F329"/>
    <mergeCell ref="G329:I329"/>
    <mergeCell ref="J329:L329"/>
    <mergeCell ref="F332:M332"/>
    <mergeCell ref="L333:M333"/>
    <mergeCell ref="C334:D334"/>
    <mergeCell ref="F334:G334"/>
    <mergeCell ref="I334:J334"/>
    <mergeCell ref="L334:M334"/>
    <mergeCell ref="L340:M340"/>
    <mergeCell ref="C341:D341"/>
    <mergeCell ref="F341:G341"/>
    <mergeCell ref="I341:J341"/>
    <mergeCell ref="L341:M341"/>
    <mergeCell ref="C342:D342"/>
    <mergeCell ref="E342:M342"/>
    <mergeCell ref="E343:H343"/>
    <mergeCell ref="K343:M343"/>
    <mergeCell ref="C345:E345"/>
    <mergeCell ref="F345:M345"/>
    <mergeCell ref="C346:E346"/>
    <mergeCell ref="F346:M346"/>
    <mergeCell ref="C347:F347"/>
    <mergeCell ref="G347:I347"/>
    <mergeCell ref="J347:L347"/>
    <mergeCell ref="C350:E350"/>
    <mergeCell ref="F350:M350"/>
    <mergeCell ref="C351:E351"/>
    <mergeCell ref="F351:M351"/>
    <mergeCell ref="C352:E352"/>
    <mergeCell ref="F352:M352"/>
    <mergeCell ref="C353:F353"/>
    <mergeCell ref="G353:I353"/>
    <mergeCell ref="J353:L353"/>
    <mergeCell ref="C370:E370"/>
    <mergeCell ref="F370:M370"/>
    <mergeCell ref="C371:F371"/>
    <mergeCell ref="G371:I371"/>
    <mergeCell ref="J371:L371"/>
    <mergeCell ref="F356:M356"/>
    <mergeCell ref="L357:M357"/>
    <mergeCell ref="C358:D358"/>
    <mergeCell ref="F358:G358"/>
    <mergeCell ref="I358:J358"/>
    <mergeCell ref="L358:M358"/>
    <mergeCell ref="L364:M364"/>
    <mergeCell ref="C365:D365"/>
    <mergeCell ref="F365:G365"/>
    <mergeCell ref="I365:J365"/>
    <mergeCell ref="L365:M365"/>
    <mergeCell ref="K367:M367"/>
    <mergeCell ref="C369:E369"/>
    <mergeCell ref="F369:M369"/>
    <mergeCell ref="L388:M388"/>
    <mergeCell ref="C389:D389"/>
    <mergeCell ref="F389:G389"/>
    <mergeCell ref="I389:J389"/>
    <mergeCell ref="L389:M389"/>
    <mergeCell ref="C374:E374"/>
    <mergeCell ref="F374:M374"/>
    <mergeCell ref="C375:E375"/>
    <mergeCell ref="F375:M375"/>
    <mergeCell ref="C376:E376"/>
    <mergeCell ref="F376:M376"/>
    <mergeCell ref="C377:F377"/>
    <mergeCell ref="G377:I377"/>
    <mergeCell ref="J377:L377"/>
    <mergeCell ref="C390:D390"/>
    <mergeCell ref="E390:M390"/>
    <mergeCell ref="E391:H391"/>
    <mergeCell ref="K391:M391"/>
    <mergeCell ref="C393:E393"/>
    <mergeCell ref="F393:M393"/>
    <mergeCell ref="C394:E394"/>
    <mergeCell ref="F394:M394"/>
    <mergeCell ref="C395:F395"/>
    <mergeCell ref="G395:I395"/>
    <mergeCell ref="J395:L395"/>
    <mergeCell ref="C398:E398"/>
    <mergeCell ref="F398:M398"/>
    <mergeCell ref="C399:E399"/>
    <mergeCell ref="F399:M399"/>
    <mergeCell ref="C400:E400"/>
    <mergeCell ref="F400:M400"/>
    <mergeCell ref="C401:F401"/>
    <mergeCell ref="G401:I401"/>
    <mergeCell ref="J401:L401"/>
    <mergeCell ref="F404:M404"/>
    <mergeCell ref="L405:M405"/>
    <mergeCell ref="C406:D406"/>
    <mergeCell ref="F406:G406"/>
    <mergeCell ref="I406:J406"/>
    <mergeCell ref="L406:M406"/>
    <mergeCell ref="L412:M412"/>
    <mergeCell ref="C413:D413"/>
    <mergeCell ref="F413:G413"/>
    <mergeCell ref="I413:J413"/>
    <mergeCell ref="L413:M413"/>
    <mergeCell ref="C410:E410"/>
    <mergeCell ref="F410:H410"/>
    <mergeCell ref="I410:K410"/>
    <mergeCell ref="L410:M410"/>
    <mergeCell ref="C414:D414"/>
    <mergeCell ref="E414:M414"/>
    <mergeCell ref="E415:H415"/>
    <mergeCell ref="K415:M415"/>
    <mergeCell ref="C417:E417"/>
    <mergeCell ref="F417:M417"/>
    <mergeCell ref="C418:E418"/>
    <mergeCell ref="F418:M418"/>
    <mergeCell ref="C419:F419"/>
    <mergeCell ref="G419:I419"/>
    <mergeCell ref="J419:L419"/>
    <mergeCell ref="C422:E422"/>
    <mergeCell ref="F422:M422"/>
    <mergeCell ref="C423:E423"/>
    <mergeCell ref="F423:M423"/>
    <mergeCell ref="C424:E424"/>
    <mergeCell ref="F424:M424"/>
    <mergeCell ref="C425:F425"/>
    <mergeCell ref="G425:I425"/>
    <mergeCell ref="J425:L425"/>
    <mergeCell ref="F428:M428"/>
    <mergeCell ref="L429:M429"/>
    <mergeCell ref="C430:D430"/>
    <mergeCell ref="F430:G430"/>
    <mergeCell ref="I430:J430"/>
    <mergeCell ref="L430:M430"/>
    <mergeCell ref="L436:M436"/>
    <mergeCell ref="C437:D437"/>
    <mergeCell ref="F437:G437"/>
    <mergeCell ref="I437:J437"/>
    <mergeCell ref="L437:M437"/>
    <mergeCell ref="I434:K434"/>
    <mergeCell ref="L434:M434"/>
    <mergeCell ref="C434:E434"/>
    <mergeCell ref="F434:H434"/>
    <mergeCell ref="C438:D438"/>
    <mergeCell ref="E438:M438"/>
    <mergeCell ref="E439:H439"/>
    <mergeCell ref="K439:M439"/>
    <mergeCell ref="C441:E441"/>
    <mergeCell ref="F441:M441"/>
    <mergeCell ref="C442:E442"/>
    <mergeCell ref="F442:M442"/>
    <mergeCell ref="C443:F443"/>
    <mergeCell ref="G443:I443"/>
    <mergeCell ref="J443:L443"/>
    <mergeCell ref="C446:E446"/>
    <mergeCell ref="F446:M446"/>
    <mergeCell ref="C447:E447"/>
    <mergeCell ref="F447:M447"/>
    <mergeCell ref="C448:E448"/>
    <mergeCell ref="F448:M448"/>
    <mergeCell ref="C449:F449"/>
    <mergeCell ref="G449:I449"/>
    <mergeCell ref="J449:L449"/>
    <mergeCell ref="F452:M452"/>
    <mergeCell ref="L453:M453"/>
    <mergeCell ref="C454:D454"/>
    <mergeCell ref="F454:G454"/>
    <mergeCell ref="I454:J454"/>
    <mergeCell ref="L454:M454"/>
    <mergeCell ref="L460:M460"/>
    <mergeCell ref="C461:D461"/>
    <mergeCell ref="F461:G461"/>
    <mergeCell ref="I461:J461"/>
    <mergeCell ref="L461:M461"/>
    <mergeCell ref="C458:E458"/>
    <mergeCell ref="F458:H458"/>
    <mergeCell ref="I458:K458"/>
    <mergeCell ref="L458:M458"/>
    <mergeCell ref="C462:D462"/>
    <mergeCell ref="E462:M462"/>
    <mergeCell ref="E463:H463"/>
    <mergeCell ref="K463:M463"/>
    <mergeCell ref="C465:E465"/>
    <mergeCell ref="F465:M465"/>
    <mergeCell ref="C466:E466"/>
    <mergeCell ref="F466:M466"/>
    <mergeCell ref="C467:F467"/>
    <mergeCell ref="G467:I467"/>
    <mergeCell ref="J467:L467"/>
    <mergeCell ref="C470:E470"/>
    <mergeCell ref="F470:M470"/>
    <mergeCell ref="C471:E471"/>
    <mergeCell ref="F471:M471"/>
    <mergeCell ref="C472:E472"/>
    <mergeCell ref="F472:M472"/>
    <mergeCell ref="C473:F473"/>
    <mergeCell ref="G473:I473"/>
    <mergeCell ref="J473:L473"/>
    <mergeCell ref="F476:M476"/>
    <mergeCell ref="L477:M477"/>
    <mergeCell ref="C478:D478"/>
    <mergeCell ref="F478:G478"/>
    <mergeCell ref="I478:J478"/>
    <mergeCell ref="L478:M478"/>
    <mergeCell ref="L484:M484"/>
    <mergeCell ref="C485:D485"/>
    <mergeCell ref="F485:G485"/>
    <mergeCell ref="I485:J485"/>
    <mergeCell ref="L485:M485"/>
    <mergeCell ref="C482:E482"/>
    <mergeCell ref="F482:H482"/>
    <mergeCell ref="I482:K482"/>
    <mergeCell ref="L482:M482"/>
    <mergeCell ref="C486:D486"/>
    <mergeCell ref="E486:M486"/>
    <mergeCell ref="E487:H487"/>
    <mergeCell ref="K487:M487"/>
    <mergeCell ref="C489:E489"/>
    <mergeCell ref="F489:M489"/>
    <mergeCell ref="C490:E490"/>
    <mergeCell ref="F490:M490"/>
    <mergeCell ref="C491:F491"/>
    <mergeCell ref="G491:I491"/>
    <mergeCell ref="J491:L491"/>
    <mergeCell ref="C494:E494"/>
    <mergeCell ref="F494:M494"/>
    <mergeCell ref="C495:E495"/>
    <mergeCell ref="F495:M495"/>
    <mergeCell ref="C496:E496"/>
    <mergeCell ref="F496:M496"/>
    <mergeCell ref="C497:F497"/>
    <mergeCell ref="G497:I497"/>
    <mergeCell ref="J497:L497"/>
    <mergeCell ref="F500:M500"/>
    <mergeCell ref="L501:M501"/>
    <mergeCell ref="C502:D502"/>
    <mergeCell ref="F502:G502"/>
    <mergeCell ref="I502:J502"/>
    <mergeCell ref="L502:M502"/>
    <mergeCell ref="L508:M508"/>
    <mergeCell ref="C509:D509"/>
    <mergeCell ref="F509:G509"/>
    <mergeCell ref="I509:J509"/>
    <mergeCell ref="L509:M509"/>
    <mergeCell ref="C506:E506"/>
    <mergeCell ref="F506:H506"/>
    <mergeCell ref="I506:K506"/>
    <mergeCell ref="L506:M506"/>
    <mergeCell ref="C510:D510"/>
    <mergeCell ref="E510:M510"/>
    <mergeCell ref="E511:H511"/>
    <mergeCell ref="K511:M511"/>
    <mergeCell ref="C513:E513"/>
    <mergeCell ref="F513:M513"/>
    <mergeCell ref="C514:E514"/>
    <mergeCell ref="F514:M514"/>
    <mergeCell ref="C515:F515"/>
    <mergeCell ref="G515:I515"/>
    <mergeCell ref="J515:L515"/>
    <mergeCell ref="C518:E518"/>
    <mergeCell ref="F518:M518"/>
    <mergeCell ref="C519:E519"/>
    <mergeCell ref="F519:M519"/>
    <mergeCell ref="C520:E520"/>
    <mergeCell ref="F520:M520"/>
    <mergeCell ref="C521:F521"/>
    <mergeCell ref="G521:I521"/>
    <mergeCell ref="J521:L521"/>
    <mergeCell ref="F524:M524"/>
    <mergeCell ref="L525:M525"/>
    <mergeCell ref="C526:D526"/>
    <mergeCell ref="F526:G526"/>
    <mergeCell ref="I526:J526"/>
    <mergeCell ref="L526:M526"/>
    <mergeCell ref="L532:M532"/>
    <mergeCell ref="C533:D533"/>
    <mergeCell ref="F533:G533"/>
    <mergeCell ref="I533:J533"/>
    <mergeCell ref="L533:M533"/>
    <mergeCell ref="C530:E530"/>
    <mergeCell ref="F530:H530"/>
    <mergeCell ref="I530:K530"/>
    <mergeCell ref="L530:M530"/>
    <mergeCell ref="C534:D534"/>
    <mergeCell ref="E534:M534"/>
    <mergeCell ref="E535:H535"/>
    <mergeCell ref="K535:M535"/>
    <mergeCell ref="C537:E537"/>
    <mergeCell ref="F537:M537"/>
    <mergeCell ref="C538:E538"/>
    <mergeCell ref="F538:M538"/>
    <mergeCell ref="C539:F539"/>
    <mergeCell ref="G539:I539"/>
    <mergeCell ref="J539:L539"/>
    <mergeCell ref="C542:E542"/>
    <mergeCell ref="F542:M542"/>
    <mergeCell ref="C543:E543"/>
    <mergeCell ref="F543:M543"/>
    <mergeCell ref="C544:E544"/>
    <mergeCell ref="F544:M544"/>
    <mergeCell ref="C545:F545"/>
    <mergeCell ref="G545:I545"/>
    <mergeCell ref="J545:L545"/>
    <mergeCell ref="F548:M548"/>
    <mergeCell ref="L549:M549"/>
    <mergeCell ref="C550:D550"/>
    <mergeCell ref="F550:G550"/>
    <mergeCell ref="I550:J550"/>
    <mergeCell ref="L550:M550"/>
    <mergeCell ref="L556:M556"/>
    <mergeCell ref="C557:D557"/>
    <mergeCell ref="F557:G557"/>
    <mergeCell ref="I557:J557"/>
    <mergeCell ref="L557:M557"/>
    <mergeCell ref="C554:E554"/>
    <mergeCell ref="F554:H554"/>
    <mergeCell ref="I554:K554"/>
    <mergeCell ref="L554:M554"/>
    <mergeCell ref="C558:D558"/>
    <mergeCell ref="E558:M558"/>
    <mergeCell ref="E559:H559"/>
    <mergeCell ref="K559:M559"/>
    <mergeCell ref="C561:E561"/>
    <mergeCell ref="F561:M561"/>
    <mergeCell ref="C562:E562"/>
    <mergeCell ref="F562:M562"/>
    <mergeCell ref="C563:F563"/>
    <mergeCell ref="G563:I563"/>
    <mergeCell ref="J563:L563"/>
    <mergeCell ref="C566:E566"/>
    <mergeCell ref="F566:M566"/>
    <mergeCell ref="C567:E567"/>
    <mergeCell ref="F567:M567"/>
    <mergeCell ref="C568:E568"/>
    <mergeCell ref="F568:M568"/>
    <mergeCell ref="C569:F569"/>
    <mergeCell ref="G569:I569"/>
    <mergeCell ref="J569:L569"/>
    <mergeCell ref="F609:M609"/>
    <mergeCell ref="C610:E610"/>
    <mergeCell ref="F610:M610"/>
    <mergeCell ref="C611:F611"/>
    <mergeCell ref="G611:I611"/>
    <mergeCell ref="J611:L611"/>
    <mergeCell ref="F572:M572"/>
    <mergeCell ref="L573:M573"/>
    <mergeCell ref="C574:D574"/>
    <mergeCell ref="F574:G574"/>
    <mergeCell ref="I574:J574"/>
    <mergeCell ref="L574:M574"/>
    <mergeCell ref="L580:M580"/>
    <mergeCell ref="L581:M581"/>
    <mergeCell ref="C582:D582"/>
    <mergeCell ref="E582:M582"/>
    <mergeCell ref="C578:E578"/>
    <mergeCell ref="F578:H578"/>
    <mergeCell ref="I578:K578"/>
    <mergeCell ref="L578:M578"/>
    <mergeCell ref="E606:M606"/>
    <mergeCell ref="I602:K602"/>
    <mergeCell ref="L602:M602"/>
    <mergeCell ref="C602:E602"/>
    <mergeCell ref="F620:M620"/>
    <mergeCell ref="L621:M621"/>
    <mergeCell ref="C622:D622"/>
    <mergeCell ref="F622:G622"/>
    <mergeCell ref="I622:J622"/>
    <mergeCell ref="L622:M622"/>
    <mergeCell ref="C614:E614"/>
    <mergeCell ref="F614:M614"/>
    <mergeCell ref="C615:E615"/>
    <mergeCell ref="F615:M615"/>
    <mergeCell ref="C616:E616"/>
    <mergeCell ref="F616:M616"/>
    <mergeCell ref="C617:F617"/>
    <mergeCell ref="G617:I617"/>
    <mergeCell ref="J617:L617"/>
    <mergeCell ref="E607:H607"/>
    <mergeCell ref="K607:M607"/>
    <mergeCell ref="C609:E609"/>
    <mergeCell ref="C338:E338"/>
    <mergeCell ref="F338:H338"/>
    <mergeCell ref="I338:K338"/>
    <mergeCell ref="L338:M338"/>
    <mergeCell ref="C362:E362"/>
    <mergeCell ref="F362:H362"/>
    <mergeCell ref="I362:K362"/>
    <mergeCell ref="L362:M362"/>
    <mergeCell ref="C386:E386"/>
    <mergeCell ref="F386:H386"/>
    <mergeCell ref="I386:K386"/>
    <mergeCell ref="L386:M386"/>
    <mergeCell ref="F380:M380"/>
    <mergeCell ref="L381:M381"/>
    <mergeCell ref="C382:D382"/>
    <mergeCell ref="F382:G382"/>
    <mergeCell ref="I382:J382"/>
    <mergeCell ref="L382:M382"/>
    <mergeCell ref="C366:D366"/>
    <mergeCell ref="E366:M366"/>
    <mergeCell ref="E367:H367"/>
  </mergeCells>
  <phoneticPr fontId="41" type="noConversion"/>
  <conditionalFormatting sqref="B114 B115:M115 B117:M118 B139:M139 B140:E140 B141:M141 B146:C146 F146 C148:L148">
    <cfRule type="containsText" dxfId="138" priority="317" operator="containsText" text="SELECT">
      <formula>NOT(ISERROR(SEARCH("SELECT",B114)))</formula>
    </cfRule>
  </conditionalFormatting>
  <conditionalFormatting sqref="B142">
    <cfRule type="containsText" dxfId="137" priority="62" operator="containsText" text="SELECT">
      <formula>NOT(ISERROR(SEARCH("SELECT",B142)))</formula>
    </cfRule>
  </conditionalFormatting>
  <conditionalFormatting sqref="B624">
    <cfRule type="containsText" dxfId="136" priority="150" operator="containsText" text="SELECT">
      <formula>NOT(ISERROR(SEARCH("SELECT",B624)))</formula>
    </cfRule>
  </conditionalFormatting>
  <conditionalFormatting sqref="B170:C170 C172:L172">
    <cfRule type="containsText" dxfId="135" priority="309" operator="containsText" text="SELECT">
      <formula>NOT(ISERROR(SEARCH("SELECT",B170)))</formula>
    </cfRule>
  </conditionalFormatting>
  <conditionalFormatting sqref="B194:C194 C196:L196">
    <cfRule type="containsText" dxfId="134" priority="308" operator="containsText" text="SELECT">
      <formula>NOT(ISERROR(SEARCH("SELECT",B194)))</formula>
    </cfRule>
  </conditionalFormatting>
  <conditionalFormatting sqref="B218:C218 C220:L220">
    <cfRule type="containsText" dxfId="133" priority="304" operator="containsText" text="SELECT">
      <formula>NOT(ISERROR(SEARCH("SELECT",B218)))</formula>
    </cfRule>
  </conditionalFormatting>
  <conditionalFormatting sqref="B242:C242 C244:L244">
    <cfRule type="containsText" dxfId="132" priority="299" operator="containsText" text="SELECT">
      <formula>NOT(ISERROR(SEARCH("SELECT",B242)))</formula>
    </cfRule>
  </conditionalFormatting>
  <conditionalFormatting sqref="B266:C266 C268:L268">
    <cfRule type="containsText" dxfId="131" priority="296" operator="containsText" text="SELECT">
      <formula>NOT(ISERROR(SEARCH("SELECT",B266)))</formula>
    </cfRule>
  </conditionalFormatting>
  <conditionalFormatting sqref="B290:C290 C292:L292">
    <cfRule type="containsText" dxfId="130" priority="293" operator="containsText" text="SELECT">
      <formula>NOT(ISERROR(SEARCH("SELECT",B290)))</formula>
    </cfRule>
  </conditionalFormatting>
  <conditionalFormatting sqref="B314:C314">
    <cfRule type="containsText" dxfId="129" priority="265" operator="containsText" text="SELECT">
      <formula>NOT(ISERROR(SEARCH("SELECT",B314)))</formula>
    </cfRule>
  </conditionalFormatting>
  <conditionalFormatting sqref="B338:C338">
    <cfRule type="containsText" dxfId="128" priority="222" operator="containsText" text="SELECT">
      <formula>NOT(ISERROR(SEARCH("SELECT",B338)))</formula>
    </cfRule>
  </conditionalFormatting>
  <conditionalFormatting sqref="B362:C362">
    <cfRule type="containsText" dxfId="127" priority="219" operator="containsText" text="SELECT">
      <formula>NOT(ISERROR(SEARCH("SELECT",B362)))</formula>
    </cfRule>
  </conditionalFormatting>
  <conditionalFormatting sqref="B386:C386">
    <cfRule type="containsText" dxfId="126" priority="216" operator="containsText" text="SELECT">
      <formula>NOT(ISERROR(SEARCH("SELECT",B386)))</formula>
    </cfRule>
  </conditionalFormatting>
  <conditionalFormatting sqref="B410:C410">
    <cfRule type="containsText" dxfId="125" priority="213" operator="containsText" text="SELECT">
      <formula>NOT(ISERROR(SEARCH("SELECT",B410)))</formula>
    </cfRule>
  </conditionalFormatting>
  <conditionalFormatting sqref="B434:C434">
    <cfRule type="containsText" dxfId="124" priority="210" operator="containsText" text="SELECT">
      <formula>NOT(ISERROR(SEARCH("SELECT",B434)))</formula>
    </cfRule>
  </conditionalFormatting>
  <conditionalFormatting sqref="B458:C458">
    <cfRule type="containsText" dxfId="123" priority="207" operator="containsText" text="SELECT">
      <formula>NOT(ISERROR(SEARCH("SELECT",B458)))</formula>
    </cfRule>
  </conditionalFormatting>
  <conditionalFormatting sqref="B482:C482">
    <cfRule type="containsText" dxfId="122" priority="204" operator="containsText" text="SELECT">
      <formula>NOT(ISERROR(SEARCH("SELECT",B482)))</formula>
    </cfRule>
  </conditionalFormatting>
  <conditionalFormatting sqref="B506:C506">
    <cfRule type="containsText" dxfId="121" priority="201" operator="containsText" text="SELECT">
      <formula>NOT(ISERROR(SEARCH("SELECT",B506)))</formula>
    </cfRule>
  </conditionalFormatting>
  <conditionalFormatting sqref="B530:C530">
    <cfRule type="containsText" dxfId="120" priority="198" operator="containsText" text="SELECT">
      <formula>NOT(ISERROR(SEARCH("SELECT",B530)))</formula>
    </cfRule>
  </conditionalFormatting>
  <conditionalFormatting sqref="B554:C554">
    <cfRule type="containsText" dxfId="119" priority="195" operator="containsText" text="SELECT">
      <formula>NOT(ISERROR(SEARCH("SELECT",B554)))</formula>
    </cfRule>
  </conditionalFormatting>
  <conditionalFormatting sqref="B578:C578">
    <cfRule type="containsText" dxfId="118" priority="192" operator="containsText" text="SELECT">
      <formula>NOT(ISERROR(SEARCH("SELECT",B578)))</formula>
    </cfRule>
  </conditionalFormatting>
  <conditionalFormatting sqref="B602:C602">
    <cfRule type="containsText" dxfId="117" priority="189" operator="containsText" text="SELECT">
      <formula>NOT(ISERROR(SEARCH("SELECT",B602)))</formula>
    </cfRule>
  </conditionalFormatting>
  <conditionalFormatting sqref="B142:M142">
    <cfRule type="containsText" dxfId="116" priority="61" operator="containsText" text="go to">
      <formula>NOT(ISERROR(SEARCH("go to",B142)))</formula>
    </cfRule>
  </conditionalFormatting>
  <conditionalFormatting sqref="B143:M145">
    <cfRule type="containsText" dxfId="115" priority="21" operator="containsText" text="SELECT">
      <formula>NOT(ISERROR(SEARCH("SELECT",B143)))</formula>
    </cfRule>
  </conditionalFormatting>
  <conditionalFormatting sqref="B168:M169">
    <cfRule type="containsText" dxfId="114" priority="1" operator="containsText" text="SELECT">
      <formula>NOT(ISERROR(SEARCH("SELECT",B168)))</formula>
    </cfRule>
  </conditionalFormatting>
  <conditionalFormatting sqref="B192:M193">
    <cfRule type="containsText" dxfId="113" priority="2" operator="containsText" text="SELECT">
      <formula>NOT(ISERROR(SEARCH("SELECT",B192)))</formula>
    </cfRule>
  </conditionalFormatting>
  <conditionalFormatting sqref="B216:M217">
    <cfRule type="containsText" dxfId="112" priority="3" operator="containsText" text="SELECT">
      <formula>NOT(ISERROR(SEARCH("SELECT",B216)))</formula>
    </cfRule>
  </conditionalFormatting>
  <conditionalFormatting sqref="B240:M241">
    <cfRule type="containsText" dxfId="111" priority="4" operator="containsText" text="SELECT">
      <formula>NOT(ISERROR(SEARCH("SELECT",B240)))</formula>
    </cfRule>
  </conditionalFormatting>
  <conditionalFormatting sqref="B264:M265">
    <cfRule type="containsText" dxfId="110" priority="5" operator="containsText" text="SELECT">
      <formula>NOT(ISERROR(SEARCH("SELECT",B264)))</formula>
    </cfRule>
  </conditionalFormatting>
  <conditionalFormatting sqref="B288:M289">
    <cfRule type="containsText" dxfId="109" priority="6" operator="containsText" text="SELECT">
      <formula>NOT(ISERROR(SEARCH("SELECT",B288)))</formula>
    </cfRule>
  </conditionalFormatting>
  <conditionalFormatting sqref="B312:M313">
    <cfRule type="containsText" dxfId="108" priority="7" operator="containsText" text="SELECT">
      <formula>NOT(ISERROR(SEARCH("SELECT",B312)))</formula>
    </cfRule>
  </conditionalFormatting>
  <conditionalFormatting sqref="B336:M337">
    <cfRule type="containsText" dxfId="107" priority="8" operator="containsText" text="SELECT">
      <formula>NOT(ISERROR(SEARCH("SELECT",B336)))</formula>
    </cfRule>
  </conditionalFormatting>
  <conditionalFormatting sqref="B360:M361">
    <cfRule type="containsText" dxfId="106" priority="9" operator="containsText" text="SELECT">
      <formula>NOT(ISERROR(SEARCH("SELECT",B360)))</formula>
    </cfRule>
  </conditionalFormatting>
  <conditionalFormatting sqref="B384:M385">
    <cfRule type="containsText" dxfId="105" priority="10" operator="containsText" text="SELECT">
      <formula>NOT(ISERROR(SEARCH("SELECT",B384)))</formula>
    </cfRule>
  </conditionalFormatting>
  <conditionalFormatting sqref="B408:M409">
    <cfRule type="containsText" dxfId="104" priority="11" operator="containsText" text="SELECT">
      <formula>NOT(ISERROR(SEARCH("SELECT",B408)))</formula>
    </cfRule>
  </conditionalFormatting>
  <conditionalFormatting sqref="B432:M433">
    <cfRule type="containsText" dxfId="103" priority="12" operator="containsText" text="SELECT">
      <formula>NOT(ISERROR(SEARCH("SELECT",B432)))</formula>
    </cfRule>
  </conditionalFormatting>
  <conditionalFormatting sqref="B456:M457">
    <cfRule type="containsText" dxfId="102" priority="13" operator="containsText" text="SELECT">
      <formula>NOT(ISERROR(SEARCH("SELECT",B456)))</formula>
    </cfRule>
  </conditionalFormatting>
  <conditionalFormatting sqref="B480:M481">
    <cfRule type="containsText" dxfId="101" priority="14" operator="containsText" text="SELECT">
      <formula>NOT(ISERROR(SEARCH("SELECT",B480)))</formula>
    </cfRule>
  </conditionalFormatting>
  <conditionalFormatting sqref="B504:M505">
    <cfRule type="containsText" dxfId="100" priority="15" operator="containsText" text="SELECT">
      <formula>NOT(ISERROR(SEARCH("SELECT",B504)))</formula>
    </cfRule>
  </conditionalFormatting>
  <conditionalFormatting sqref="B528:M529">
    <cfRule type="containsText" dxfId="99" priority="16" operator="containsText" text="SELECT">
      <formula>NOT(ISERROR(SEARCH("SELECT",B528)))</formula>
    </cfRule>
  </conditionalFormatting>
  <conditionalFormatting sqref="B552:M553">
    <cfRule type="containsText" dxfId="98" priority="17" operator="containsText" text="SELECT">
      <formula>NOT(ISERROR(SEARCH("SELECT",B552)))</formula>
    </cfRule>
  </conditionalFormatting>
  <conditionalFormatting sqref="B576:M577">
    <cfRule type="containsText" dxfId="97" priority="19" operator="containsText" text="SELECT">
      <formula>NOT(ISERROR(SEARCH("SELECT",B576)))</formula>
    </cfRule>
  </conditionalFormatting>
  <conditionalFormatting sqref="B600:M601">
    <cfRule type="containsText" dxfId="96" priority="18" operator="containsText" text="SELECT">
      <formula>NOT(ISERROR(SEARCH("SELECT",B600)))</formula>
    </cfRule>
  </conditionalFormatting>
  <conditionalFormatting sqref="C144:D144">
    <cfRule type="containsText" dxfId="95" priority="22" operator="containsText" text="Invitee">
      <formula>NOT(ISERROR(SEARCH("Invitee",C144)))</formula>
    </cfRule>
  </conditionalFormatting>
  <conditionalFormatting sqref="C168:D168">
    <cfRule type="containsText" dxfId="94" priority="24" operator="containsText" text="Invitee">
      <formula>NOT(ISERROR(SEARCH("Invitee",C168)))</formula>
    </cfRule>
  </conditionalFormatting>
  <conditionalFormatting sqref="C192:D192">
    <cfRule type="containsText" dxfId="93" priority="111" operator="containsText" text="Invitee">
      <formula>NOT(ISERROR(SEARCH("Invitee",C192)))</formula>
    </cfRule>
  </conditionalFormatting>
  <conditionalFormatting sqref="C216:D216">
    <cfRule type="containsText" dxfId="92" priority="58" operator="containsText" text="Invitee">
      <formula>NOT(ISERROR(SEARCH("Invitee",C216)))</formula>
    </cfRule>
  </conditionalFormatting>
  <conditionalFormatting sqref="C240:D240">
    <cfRule type="containsText" dxfId="91" priority="56" operator="containsText" text="Invitee">
      <formula>NOT(ISERROR(SEARCH("Invitee",C240)))</formula>
    </cfRule>
  </conditionalFormatting>
  <conditionalFormatting sqref="C264:D264">
    <cfRule type="containsText" dxfId="90" priority="54" operator="containsText" text="Invitee">
      <formula>NOT(ISERROR(SEARCH("Invitee",C264)))</formula>
    </cfRule>
  </conditionalFormatting>
  <conditionalFormatting sqref="C288:D288">
    <cfRule type="containsText" dxfId="89" priority="52" operator="containsText" text="Invitee">
      <formula>NOT(ISERROR(SEARCH("Invitee",C288)))</formula>
    </cfRule>
  </conditionalFormatting>
  <conditionalFormatting sqref="C312:D312">
    <cfRule type="containsText" dxfId="88" priority="50" operator="containsText" text="Invitee">
      <formula>NOT(ISERROR(SEARCH("Invitee",C312)))</formula>
    </cfRule>
  </conditionalFormatting>
  <conditionalFormatting sqref="C336:D336">
    <cfRule type="containsText" dxfId="87" priority="48" operator="containsText" text="Invitee">
      <formula>NOT(ISERROR(SEARCH("Invitee",C336)))</formula>
    </cfRule>
  </conditionalFormatting>
  <conditionalFormatting sqref="C360:D360">
    <cfRule type="containsText" dxfId="86" priority="46" operator="containsText" text="Invitee">
      <formula>NOT(ISERROR(SEARCH("Invitee",C360)))</formula>
    </cfRule>
  </conditionalFormatting>
  <conditionalFormatting sqref="C384:D384">
    <cfRule type="containsText" dxfId="85" priority="26" operator="containsText" text="Invitee">
      <formula>NOT(ISERROR(SEARCH("Invitee",C384)))</formula>
    </cfRule>
  </conditionalFormatting>
  <conditionalFormatting sqref="C408:D408">
    <cfRule type="containsText" dxfId="84" priority="44" operator="containsText" text="Invitee">
      <formula>NOT(ISERROR(SEARCH("Invitee",C408)))</formula>
    </cfRule>
  </conditionalFormatting>
  <conditionalFormatting sqref="C432:D432">
    <cfRule type="containsText" dxfId="83" priority="42" operator="containsText" text="Invitee">
      <formula>NOT(ISERROR(SEARCH("Invitee",C432)))</formula>
    </cfRule>
  </conditionalFormatting>
  <conditionalFormatting sqref="C456:D456">
    <cfRule type="containsText" dxfId="82" priority="40" operator="containsText" text="Invitee">
      <formula>NOT(ISERROR(SEARCH("Invitee",C456)))</formula>
    </cfRule>
  </conditionalFormatting>
  <conditionalFormatting sqref="C480:D480">
    <cfRule type="containsText" dxfId="81" priority="38" operator="containsText" text="Invitee">
      <formula>NOT(ISERROR(SEARCH("Invitee",C480)))</formula>
    </cfRule>
  </conditionalFormatting>
  <conditionalFormatting sqref="C504:D504">
    <cfRule type="containsText" dxfId="80" priority="36" operator="containsText" text="Invitee">
      <formula>NOT(ISERROR(SEARCH("Invitee",C504)))</formula>
    </cfRule>
  </conditionalFormatting>
  <conditionalFormatting sqref="C528:D528">
    <cfRule type="containsText" dxfId="79" priority="34" operator="containsText" text="Invitee">
      <formula>NOT(ISERROR(SEARCH("Invitee",C528)))</formula>
    </cfRule>
  </conditionalFormatting>
  <conditionalFormatting sqref="C552:D552">
    <cfRule type="containsText" dxfId="78" priority="32" operator="containsText" text="Invitee">
      <formula>NOT(ISERROR(SEARCH("Invitee",C552)))</formula>
    </cfRule>
  </conditionalFormatting>
  <conditionalFormatting sqref="C576:D576">
    <cfRule type="containsText" dxfId="77" priority="30" operator="containsText" text="Invitee">
      <formula>NOT(ISERROR(SEARCH("Invitee",C576)))</formula>
    </cfRule>
  </conditionalFormatting>
  <conditionalFormatting sqref="C600:D600">
    <cfRule type="containsText" dxfId="76" priority="28" operator="containsText" text="Invitee">
      <formula>NOT(ISERROR(SEARCH("Invitee",C600)))</formula>
    </cfRule>
  </conditionalFormatting>
  <conditionalFormatting sqref="C631:G631">
    <cfRule type="cellIs" dxfId="75" priority="143" operator="equal">
      <formula>$C$1072</formula>
    </cfRule>
  </conditionalFormatting>
  <conditionalFormatting sqref="C165:L165">
    <cfRule type="containsText" dxfId="74" priority="307" operator="containsText" text="SELECT">
      <formula>NOT(ISERROR(SEARCH("SELECT",C165)))</formula>
    </cfRule>
  </conditionalFormatting>
  <conditionalFormatting sqref="C189:L189">
    <cfRule type="containsText" dxfId="73" priority="306" operator="containsText" text="SELECT">
      <formula>NOT(ISERROR(SEARCH("SELECT",C189)))</formula>
    </cfRule>
  </conditionalFormatting>
  <conditionalFormatting sqref="C213:L213">
    <cfRule type="containsText" dxfId="72" priority="305" operator="containsText" text="SELECT">
      <formula>NOT(ISERROR(SEARCH("SELECT",C213)))</formula>
    </cfRule>
  </conditionalFormatting>
  <conditionalFormatting sqref="C237:L237">
    <cfRule type="containsText" dxfId="71" priority="303" operator="containsText" text="SELECT">
      <formula>NOT(ISERROR(SEARCH("SELECT",C237)))</formula>
    </cfRule>
  </conditionalFormatting>
  <conditionalFormatting sqref="C261:L261">
    <cfRule type="containsText" dxfId="70" priority="298" operator="containsText" text="SELECT">
      <formula>NOT(ISERROR(SEARCH("SELECT",C261)))</formula>
    </cfRule>
  </conditionalFormatting>
  <conditionalFormatting sqref="C285:L285">
    <cfRule type="containsText" dxfId="69" priority="295" operator="containsText" text="SELECT">
      <formula>NOT(ISERROR(SEARCH("SELECT",C285)))</formula>
    </cfRule>
  </conditionalFormatting>
  <conditionalFormatting sqref="C309:L309">
    <cfRule type="containsText" dxfId="68" priority="292" operator="containsText" text="SELECT">
      <formula>NOT(ISERROR(SEARCH("SELECT",C309)))</formula>
    </cfRule>
  </conditionalFormatting>
  <conditionalFormatting sqref="C316:L316">
    <cfRule type="containsText" dxfId="67" priority="263" operator="containsText" text="SELECT">
      <formula>NOT(ISERROR(SEARCH("SELECT",C316)))</formula>
    </cfRule>
  </conditionalFormatting>
  <conditionalFormatting sqref="C333:L333">
    <cfRule type="containsText" dxfId="66" priority="262" operator="containsText" text="SELECT">
      <formula>NOT(ISERROR(SEARCH("SELECT",C333)))</formula>
    </cfRule>
  </conditionalFormatting>
  <conditionalFormatting sqref="C340:L340">
    <cfRule type="containsText" dxfId="65" priority="261" operator="containsText" text="SELECT">
      <formula>NOT(ISERROR(SEARCH("SELECT",C340)))</formula>
    </cfRule>
  </conditionalFormatting>
  <conditionalFormatting sqref="C357:L357">
    <cfRule type="containsText" dxfId="64" priority="260" operator="containsText" text="SELECT">
      <formula>NOT(ISERROR(SEARCH("SELECT",C357)))</formula>
    </cfRule>
  </conditionalFormatting>
  <conditionalFormatting sqref="C364:L364">
    <cfRule type="containsText" dxfId="63" priority="259" operator="containsText" text="SELECT">
      <formula>NOT(ISERROR(SEARCH("SELECT",C364)))</formula>
    </cfRule>
  </conditionalFormatting>
  <conditionalFormatting sqref="C381:L381">
    <cfRule type="containsText" dxfId="62" priority="258" operator="containsText" text="SELECT">
      <formula>NOT(ISERROR(SEARCH("SELECT",C381)))</formula>
    </cfRule>
  </conditionalFormatting>
  <conditionalFormatting sqref="C388:L388">
    <cfRule type="containsText" dxfId="61" priority="257" operator="containsText" text="SELECT">
      <formula>NOT(ISERROR(SEARCH("SELECT",C388)))</formula>
    </cfRule>
  </conditionalFormatting>
  <conditionalFormatting sqref="C405:L405">
    <cfRule type="containsText" dxfId="60" priority="256" operator="containsText" text="SELECT">
      <formula>NOT(ISERROR(SEARCH("SELECT",C405)))</formula>
    </cfRule>
  </conditionalFormatting>
  <conditionalFormatting sqref="C412:L412">
    <cfRule type="containsText" dxfId="59" priority="255" operator="containsText" text="SELECT">
      <formula>NOT(ISERROR(SEARCH("SELECT",C412)))</formula>
    </cfRule>
  </conditionalFormatting>
  <conditionalFormatting sqref="C429:L429">
    <cfRule type="containsText" dxfId="58" priority="254" operator="containsText" text="SELECT">
      <formula>NOT(ISERROR(SEARCH("SELECT",C429)))</formula>
    </cfRule>
  </conditionalFormatting>
  <conditionalFormatting sqref="C436:L436">
    <cfRule type="containsText" dxfId="57" priority="253" operator="containsText" text="SELECT">
      <formula>NOT(ISERROR(SEARCH("SELECT",C436)))</formula>
    </cfRule>
  </conditionalFormatting>
  <conditionalFormatting sqref="C453:L453">
    <cfRule type="containsText" dxfId="56" priority="252" operator="containsText" text="SELECT">
      <formula>NOT(ISERROR(SEARCH("SELECT",C453)))</formula>
    </cfRule>
  </conditionalFormatting>
  <conditionalFormatting sqref="C460:L460">
    <cfRule type="containsText" dxfId="55" priority="251" operator="containsText" text="SELECT">
      <formula>NOT(ISERROR(SEARCH("SELECT",C460)))</formula>
    </cfRule>
  </conditionalFormatting>
  <conditionalFormatting sqref="C477:L477">
    <cfRule type="containsText" dxfId="54" priority="250" operator="containsText" text="SELECT">
      <formula>NOT(ISERROR(SEARCH("SELECT",C477)))</formula>
    </cfRule>
  </conditionalFormatting>
  <conditionalFormatting sqref="C484:L484">
    <cfRule type="containsText" dxfId="53" priority="249" operator="containsText" text="SELECT">
      <formula>NOT(ISERROR(SEARCH("SELECT",C484)))</formula>
    </cfRule>
  </conditionalFormatting>
  <conditionalFormatting sqref="C501:L501">
    <cfRule type="containsText" dxfId="52" priority="248" operator="containsText" text="SELECT">
      <formula>NOT(ISERROR(SEARCH("SELECT",C501)))</formula>
    </cfRule>
  </conditionalFormatting>
  <conditionalFormatting sqref="C508:L508">
    <cfRule type="containsText" dxfId="51" priority="247" operator="containsText" text="SELECT">
      <formula>NOT(ISERROR(SEARCH("SELECT",C508)))</formula>
    </cfRule>
  </conditionalFormatting>
  <conditionalFormatting sqref="C525:L525">
    <cfRule type="containsText" dxfId="50" priority="246" operator="containsText" text="SELECT">
      <formula>NOT(ISERROR(SEARCH("SELECT",C525)))</formula>
    </cfRule>
  </conditionalFormatting>
  <conditionalFormatting sqref="C532:L532">
    <cfRule type="containsText" dxfId="49" priority="245" operator="containsText" text="SELECT">
      <formula>NOT(ISERROR(SEARCH("SELECT",C532)))</formula>
    </cfRule>
  </conditionalFormatting>
  <conditionalFormatting sqref="C549:L549">
    <cfRule type="containsText" dxfId="48" priority="244" operator="containsText" text="SELECT">
      <formula>NOT(ISERROR(SEARCH("SELECT",C549)))</formula>
    </cfRule>
  </conditionalFormatting>
  <conditionalFormatting sqref="C556:L556">
    <cfRule type="containsText" dxfId="47" priority="243" operator="containsText" text="SELECT">
      <formula>NOT(ISERROR(SEARCH("SELECT",C556)))</formula>
    </cfRule>
  </conditionalFormatting>
  <conditionalFormatting sqref="C573:L573">
    <cfRule type="containsText" dxfId="46" priority="242" operator="containsText" text="SELECT">
      <formula>NOT(ISERROR(SEARCH("SELECT",C573)))</formula>
    </cfRule>
  </conditionalFormatting>
  <conditionalFormatting sqref="C580:L580">
    <cfRule type="containsText" dxfId="45" priority="241" operator="containsText" text="SELECT">
      <formula>NOT(ISERROR(SEARCH("SELECT",C580)))</formula>
    </cfRule>
  </conditionalFormatting>
  <conditionalFormatting sqref="C597:L597">
    <cfRule type="containsText" dxfId="44" priority="240" operator="containsText" text="SELECT">
      <formula>NOT(ISERROR(SEARCH("SELECT",C597)))</formula>
    </cfRule>
  </conditionalFormatting>
  <conditionalFormatting sqref="C604:L604">
    <cfRule type="containsText" dxfId="43" priority="239" operator="containsText" text="SELECT">
      <formula>NOT(ISERROR(SEARCH("SELECT",C604)))</formula>
    </cfRule>
  </conditionalFormatting>
  <conditionalFormatting sqref="C621:L621">
    <cfRule type="containsText" dxfId="42" priority="238" operator="containsText" text="SELECT">
      <formula>NOT(ISERROR(SEARCH("SELECT",C621)))</formula>
    </cfRule>
  </conditionalFormatting>
  <conditionalFormatting sqref="F170">
    <cfRule type="containsText" dxfId="41" priority="141" operator="containsText" text="SELECT">
      <formula>NOT(ISERROR(SEARCH("SELECT",F170)))</formula>
    </cfRule>
  </conditionalFormatting>
  <conditionalFormatting sqref="F194">
    <cfRule type="containsText" dxfId="40" priority="142" operator="containsText" text="SELECT">
      <formula>NOT(ISERROR(SEARCH("SELECT",F194)))</formula>
    </cfRule>
  </conditionalFormatting>
  <conditionalFormatting sqref="F218">
    <cfRule type="containsText" dxfId="39" priority="140" operator="containsText" text="SELECT">
      <formula>NOT(ISERROR(SEARCH("SELECT",F218)))</formula>
    </cfRule>
  </conditionalFormatting>
  <conditionalFormatting sqref="F242">
    <cfRule type="containsText" dxfId="38" priority="139" operator="containsText" text="SELECT">
      <formula>NOT(ISERROR(SEARCH("SELECT",F242)))</formula>
    </cfRule>
  </conditionalFormatting>
  <conditionalFormatting sqref="F266">
    <cfRule type="containsText" dxfId="37" priority="138" operator="containsText" text="SELECT">
      <formula>NOT(ISERROR(SEARCH("SELECT",F266)))</formula>
    </cfRule>
  </conditionalFormatting>
  <conditionalFormatting sqref="F290">
    <cfRule type="containsText" dxfId="36" priority="137" operator="containsText" text="SELECT">
      <formula>NOT(ISERROR(SEARCH("SELECT",F290)))</formula>
    </cfRule>
  </conditionalFormatting>
  <conditionalFormatting sqref="F314">
    <cfRule type="containsText" dxfId="35" priority="136" operator="containsText" text="SELECT">
      <formula>NOT(ISERROR(SEARCH("SELECT",F314)))</formula>
    </cfRule>
  </conditionalFormatting>
  <conditionalFormatting sqref="F338">
    <cfRule type="containsText" dxfId="34" priority="135" operator="containsText" text="SELECT">
      <formula>NOT(ISERROR(SEARCH("SELECT",F338)))</formula>
    </cfRule>
  </conditionalFormatting>
  <conditionalFormatting sqref="F362">
    <cfRule type="containsText" dxfId="33" priority="134" operator="containsText" text="SELECT">
      <formula>NOT(ISERROR(SEARCH("SELECT",F362)))</formula>
    </cfRule>
  </conditionalFormatting>
  <conditionalFormatting sqref="F386">
    <cfRule type="containsText" dxfId="32" priority="133" operator="containsText" text="SELECT">
      <formula>NOT(ISERROR(SEARCH("SELECT",F386)))</formula>
    </cfRule>
  </conditionalFormatting>
  <conditionalFormatting sqref="F410">
    <cfRule type="containsText" dxfId="31" priority="132" operator="containsText" text="SELECT">
      <formula>NOT(ISERROR(SEARCH("SELECT",F410)))</formula>
    </cfRule>
  </conditionalFormatting>
  <conditionalFormatting sqref="F434">
    <cfRule type="containsText" dxfId="30" priority="131" operator="containsText" text="SELECT">
      <formula>NOT(ISERROR(SEARCH("SELECT",F434)))</formula>
    </cfRule>
  </conditionalFormatting>
  <conditionalFormatting sqref="F458">
    <cfRule type="containsText" dxfId="29" priority="130" operator="containsText" text="SELECT">
      <formula>NOT(ISERROR(SEARCH("SELECT",F458)))</formula>
    </cfRule>
  </conditionalFormatting>
  <conditionalFormatting sqref="F482">
    <cfRule type="containsText" dxfId="28" priority="129" operator="containsText" text="SELECT">
      <formula>NOT(ISERROR(SEARCH("SELECT",F482)))</formula>
    </cfRule>
  </conditionalFormatting>
  <conditionalFormatting sqref="F506">
    <cfRule type="containsText" dxfId="27" priority="128" operator="containsText" text="SELECT">
      <formula>NOT(ISERROR(SEARCH("SELECT",F506)))</formula>
    </cfRule>
  </conditionalFormatting>
  <conditionalFormatting sqref="F530">
    <cfRule type="containsText" dxfId="26" priority="127" operator="containsText" text="SELECT">
      <formula>NOT(ISERROR(SEARCH("SELECT",F530)))</formula>
    </cfRule>
  </conditionalFormatting>
  <conditionalFormatting sqref="F554">
    <cfRule type="containsText" dxfId="25" priority="126" operator="containsText" text="SELECT">
      <formula>NOT(ISERROR(SEARCH("SELECT",F554)))</formula>
    </cfRule>
  </conditionalFormatting>
  <conditionalFormatting sqref="F578">
    <cfRule type="containsText" dxfId="24" priority="125" operator="containsText" text="SELECT">
      <formula>NOT(ISERROR(SEARCH("SELECT",F578)))</formula>
    </cfRule>
  </conditionalFormatting>
  <conditionalFormatting sqref="F602">
    <cfRule type="containsText" dxfId="23" priority="124" operator="containsText" text="SELECT">
      <formula>NOT(ISERROR(SEARCH("SELECT",F602)))</formula>
    </cfRule>
  </conditionalFormatting>
  <conditionalFormatting sqref="I119:M138">
    <cfRule type="cellIs" dxfId="2" priority="149" operator="greaterThan">
      <formula>0</formula>
    </cfRule>
    <cfRule type="containsText" dxfId="1" priority="310" operator="containsText" text="SELECT">
      <formula>NOT(ISERROR(SEARCH("SELECT",I119)))</formula>
    </cfRule>
  </conditionalFormatting>
  <dataValidations count="12">
    <dataValidation type="list" errorStyle="warning" allowBlank="1" showInputMessage="1" showErrorMessage="1" error="Select one of the three items in the dropdown list" sqref="L218 L602 L578 L554 L530 L506 L482 L458 L434 L410 L386 L362 L338 L314 L290 L266 L242 L194 L146 L170" xr:uid="{6C482F90-6EF0-48DD-BFA2-E7474FBC254A}">
      <formula1>$F$1011:$F$1013</formula1>
    </dataValidation>
    <dataValidation type="list" errorStyle="warning" allowBlank="1" showInputMessage="1" showErrorMessage="1" error="Select one of the five options in the dropdown list" sqref="J219:L219 C602 C578 C554 C530 C506 C482 C458 C434 C410 C386 C362 C338 J603:L603 J579:L579 J555:L555 J531:L531 J507:L507 J483:L483 J459:L459 J435:L435 J411:L411 J387:L387 J363:L363 J339:L339 J315:L315 C314 C290 J291:L291 C266 J267:L267 C242 J243:L243 C218 J195:L195 C194 J147:L147 C146 J171:L171 C170" xr:uid="{45627AAA-8FB9-4F9F-AAF7-7B89865717FB}">
      <formula1>$H$1011:$H$1012</formula1>
    </dataValidation>
    <dataValidation type="list" errorStyle="warning" allowBlank="1" showInputMessage="1" showErrorMessage="1" error="Select one of the five options in the dropdown list" sqref="L149 L622 L605 L598 L581 L574 L557 L550 L533 L526 L509 L502 L485 L478 L461 L454 L437 L430 L413 L406 L389 L382 L365 L358 L341 L334 L317 L310 L293 L286 L269 L262 L245 L238 L221 L214 L190 L166 L197 L173" xr:uid="{6EF443F5-18BE-412E-BE2A-6BDE1B8C01A4}">
      <formula1>$C$1011:$C$1016</formula1>
    </dataValidation>
    <dataValidation type="list" errorStyle="warning" allowBlank="1" showInputMessage="1" showErrorMessage="1" sqref="E149 E622 H622 E605 H605 E598 H598 E581 H581 E574 H574 E557 H557 E550 H550 E533 H533 E526 H526 E509 H509 E502 H502 E485 H485 E478 H478 E461 H461 E454 H454 E437 H437 E430 H430 E413 H413 E406 H406 E389 H389 E382 H382 E365 H365 E358 H358 E341 H341 E334 H334 E317 H317 E310 H310 E293 H293 E286 H286 E269 H269 E262 H262 E245 H245 E238 H238 E221 H221 E214 H214 E190 H190 E166 H166 E197 H197 H149 E173 H173" xr:uid="{70FD9A9A-6100-4614-85DD-9BA547E9D44A}">
      <formula1>$J$1011:$J$1013</formula1>
    </dataValidation>
    <dataValidation type="list" errorStyle="warning" allowBlank="1" showInputMessage="1" showErrorMessage="1" sqref="K149 K622 K605 M611 K598 K581 M587 K574 K557 M563 K550 K533 M539 K526 K509 M515 K502 K485 M491 K478 K461 M467 K454 K437 M443 K430 K413 M419 K406 K389 M395 K382 K365 M371 K358 K341 M347 K334 K317 M323 K310 K293 M299 K286 K269 M275 K262 K245 M251 K238 K221 M227 K214 K190 K166 K197 M203 M155 K173 M179" xr:uid="{3C418F66-DCFF-488F-BD2A-1166B4407945}">
      <formula1>$M$1011:$M$1025</formula1>
    </dataValidation>
    <dataValidation type="list" errorStyle="warning" allowBlank="1" showInputMessage="1" showErrorMessage="1" sqref="E151 E607 E583 E559 E535 E511 E487 E463 E439 E415 E391 E367 E343 E319 E295 E271 E247 E223 E199 E175" xr:uid="{E2DEDBF1-E085-4012-9801-FDC2CE1F3FC4}">
      <formula1>$P$1011:$P$1015</formula1>
    </dataValidation>
    <dataValidation type="list" errorStyle="warning" allowBlank="1" showInputMessage="1" showErrorMessage="1" sqref="K151:M151 K607:M607 K583:M583 K559:M559 K535:M535 K511:M511 K487:M487 K463:M463 K439:M439 K415:M415 K391:M391 K367:M367 K343:M343 K319:M319 K295:M295 K271:M271 K247:M247 K223:M223 K199:M199 K175:M175" xr:uid="{BF6A9F5E-EA19-4834-B174-5F4F5B8A8FF5}">
      <formula1>$R$1011:$R$1016</formula1>
    </dataValidation>
    <dataValidation type="list" errorStyle="warning" allowBlank="1" showInputMessage="1" showErrorMessage="1" sqref="G155:I155 G611:I611 G587:I587 G563:I563 G539:I539 G515:I515 G491:I491 G467:I467 G443:I443 G419:I419 G395:I395 G371:I371 G347:I347 G323:I323 G299:I299 G275:I275 G251:I251 G227:I227 G203:I203 G179:I179" xr:uid="{6F0BEE21-F436-4197-9FFA-409556A3C15C}">
      <formula1>$T$1011:$T$1016</formula1>
    </dataValidation>
    <dataValidation type="list" errorStyle="warning" allowBlank="1" showInputMessage="1" showErrorMessage="1" sqref="M161 M617 M593 M569 M545 M521 M497 M473 M449 M425 M401 M377 M353 M329 M305 M281 M257 M233 M209 M185" xr:uid="{8EEA5EB3-4DA4-4782-832A-1CDBEF427096}">
      <formula1>$C$1011:$C$1016</formula1>
    </dataValidation>
    <dataValidation type="list" errorStyle="warning" allowBlank="1" showInputMessage="1" showErrorMessage="1" sqref="G161:I161 G617:I617 G593:I593 G569:I569 G545:I545 G521:I521 G497:I497 G473:I473 G449:I449 G425:I425 G401:I401 G377:I377 G353:I353 G329:I329 G305:I305 G281:I281 G257:I257 G233:I233 G209:I209 G185:I185" xr:uid="{A5F7C6A6-D711-4E3E-811E-66CE16304989}">
      <formula1>$V$1011:$V$1016</formula1>
    </dataValidation>
    <dataValidation type="list" errorStyle="warning" allowBlank="1" showInputMessage="1" showErrorMessage="1" sqref="I146 I602 I554 I530 I506 I482 I458 I434 I410 I386 I362 I338 I314 I290 I266 I242 I218 I170 I578 I194" xr:uid="{B9243E6D-082C-4869-BE63-F3E1891FB310}">
      <formula1>$Y$1011:$Y$1017</formula1>
    </dataValidation>
    <dataValidation type="list" errorStyle="warning" allowBlank="1" showInputMessage="1" showErrorMessage="1" error="Choose an item from the dropdown list" sqref="F146:H146 F602:H602 F578:H578 F554:H554 F530:H530 F506:H506 F482:H482 F458:H458 F434:H434 F410:H410 F386:H386 F362:H362 F338:H338 F314:H314 F290:H290 F266:H266 F242:H242 F218:H218 F170:H170 F194:H194" xr:uid="{67C36CB1-B0E8-4A6C-A713-A62931C31B8E}">
      <formula1>$K$1011:$K$1028</formula1>
    </dataValidation>
  </dataValidations>
  <hyperlinks>
    <hyperlink ref="A6:N6" r:id="rId1" tooltip="Go to &quot;Wellness Campaign&quot; page at AnankelogyFoundation.org" display="If confronted with a problem that a wellness campaign can effectively address, let's see if this pioneering option is a good fit for you. This short program takes you through the follow steps, so you can decide for yourself." xr:uid="{9D645AD2-B24D-49C7-B3DC-AD49074FE8C2}"/>
    <hyperlink ref="B4:M4" r:id="rId2" display="Anankelogy Foundation" xr:uid="{9411410C-E6BF-459E-A941-8C61A86E8E1A}"/>
    <hyperlink ref="B142:M142" location="RS!A624:N624" tooltip="to Responsiveness Report" display="RS!A624:N624" xr:uid="{A8BE4E6E-F60B-45A5-BCBF-5A9F42F33F01}"/>
    <hyperlink ref="B624:M624" location="RS!A1:N6" tooltip="back to the top" display="Responsiveness Report" xr:uid="{2EADF37F-ECAC-4CEF-98F6-56C45024B5C4}"/>
    <hyperlink ref="B119" location="RS!A144:N167" tooltip="go to entry 01" display="RS!A144:N167" xr:uid="{4984647A-25D6-42F8-AC02-8E357C0F3511}"/>
    <hyperlink ref="B120" location="RS!A168:N191" tooltip="go to entry 02" display="RS!A168:N191" xr:uid="{B6CA5DC0-90D4-4069-A84A-363C14FAB288}"/>
    <hyperlink ref="C144" location="RS!B119:M119" tooltip="back to name list: #01" display="RS!B119:M119" xr:uid="{078B3CBD-0441-4C18-9134-B3E778E34C9E}"/>
    <hyperlink ref="I631:M631" r:id="rId3" display="https://www.anankelogyfoundation.org/forum/questions-answers" xr:uid="{0AE07AD7-2575-429D-A808-38D0D3D1F497}"/>
    <hyperlink ref="C631:G631" r:id="rId4" display="https://www.anankelogyfoundation.org/need-response/wellness-campaign" xr:uid="{BA51A9F3-C2D0-4A61-8302-CB13A21FA1BE}"/>
    <hyperlink ref="C168" location="RS!B120:M120" tooltip="back to name list: #02" display="RS!B120:M120" xr:uid="{E184F9E2-A49F-4A0D-8556-9ACB58E05435}"/>
    <hyperlink ref="B121" location="RS!A192:N215" tooltip="to entry 03" display="RS!A192:N215" xr:uid="{A47F8280-50CF-43AE-AD3E-FB40EC01A56F}"/>
    <hyperlink ref="B122" location="RS!A216:N239" tooltip="to entry 04" display="RS!A216:N239" xr:uid="{147FDC3F-BC05-4075-8E50-E5E467D54FE6}"/>
    <hyperlink ref="B123" location="RS!A240:N263" tooltip="to entry 05" display="RS!A240:N263" xr:uid="{928165C6-7BD8-40A0-B365-DC544B43B14A}"/>
    <hyperlink ref="B124" location="RS!A264:N287" tooltip="to entry 06" display="RS!A264:N287" xr:uid="{23E59B3E-AACF-4AC0-80F0-5EA7BC74C650}"/>
    <hyperlink ref="B125" location="RS!A288:N311" tooltip="to entry 07" display="RS!A288:N311" xr:uid="{071E5911-82D0-4366-B928-54E024BAA78D}"/>
    <hyperlink ref="B126" location="RS!A312:N335" tooltip="to entry 08" display="RS!A312:N335" xr:uid="{88D0CF9F-9E26-45D9-B61C-A555B3F0A39C}"/>
    <hyperlink ref="B127" location="RS!A336:N359" tooltip="to entry 09" display="RS!A336:N359" xr:uid="{90234364-A672-47D6-AC3B-5B9362D797F4}"/>
    <hyperlink ref="B128" location="RS!A360:N383" tooltip="to entry 10" display="RS!A360:N383" xr:uid="{610D1504-33F2-4456-A5EA-8488156F9930}"/>
    <hyperlink ref="B129" location="RS!A384:N407" tooltip="to entry 11" display="RS!A384:N407" xr:uid="{328750A2-0413-4097-A047-9E4216563B4F}"/>
    <hyperlink ref="B130" location="RS!A408:N431" tooltip="to entry 12" display="RS!A408:N431" xr:uid="{3C54B7BE-5287-4B1C-B589-5C67C60C5B5C}"/>
    <hyperlink ref="B131" location="RS!A432:N455" tooltip="to entry 13" display="RS!A432:N455" xr:uid="{260D6C92-195D-4F6A-8C09-A48F3D41E7D6}"/>
    <hyperlink ref="B132" location="RS!A456:N479" tooltip="to entry 14" display="RS!A456:N479" xr:uid="{FDC08D00-70B9-4F12-A48C-50CCBF97A273}"/>
    <hyperlink ref="B133" location="RS!A480:N503" tooltip="to entry 15" display="RS!A480:N503" xr:uid="{C094C6B3-9DA0-487F-8C86-A4F78BC39BFE}"/>
    <hyperlink ref="B134" location="RS!A504:N527" tooltip="to entry 16" display="RS!A504:N527" xr:uid="{FDB62B4B-767B-4156-AF2D-0290324BF23F}"/>
    <hyperlink ref="B135" location="RS!A528:N551" tooltip="to entry 17" display="RS!A528:N551" xr:uid="{758E85FB-6661-4895-8A5E-88397CCDEB83}"/>
    <hyperlink ref="B136" location="RS!A552:N575" tooltip="to entry 18" display="RS!A552:N575" xr:uid="{E7B00E26-EDB0-46F5-A636-31BEC3F0A031}"/>
    <hyperlink ref="B137" location="RS!A576:N599" tooltip="to entry 19" display="RS!A576:N599" xr:uid="{4367F2BC-19EE-49FE-983D-4C7322E27383}"/>
    <hyperlink ref="B138" location="RS!A600:N623" tooltip="to entry 20" display="RS!A600:N623" xr:uid="{85D026D8-1DEE-4516-86A2-373DEBF63ED1}"/>
    <hyperlink ref="C600" location="RS!B138:M138" tooltip="back to name list: #20" display="RS!B138:M138" xr:uid="{BF60EB06-A817-422D-9C37-D3925B9AEE44}"/>
    <hyperlink ref="C576" location="RS!B137:M137" tooltip="back to name list: #19" display="RS!B137:M137" xr:uid="{CC44E7A8-E1F7-4FCA-8FDC-9BB18C604D3F}"/>
    <hyperlink ref="C552" location="RS!B136:M136" tooltip="back to name list: #18" display="RS!B136:M136" xr:uid="{2F55A5DF-8D21-41C7-87CC-96FBD7E539CF}"/>
    <hyperlink ref="C528" location="RS!B135:M135" tooltip="back to name list: #17" display="RS!B135:M135" xr:uid="{94CE26D2-8DEF-4850-8765-8562170942AA}"/>
    <hyperlink ref="C504" location="RS!B134:M134" tooltip="back to name list: #16" display="RS!B134:M134" xr:uid="{0CF9F174-2929-49D4-91AB-77042FAB17F2}"/>
    <hyperlink ref="C480" location="RS!B133:M133" tooltip="back to name list: #15" display="RS!B133:M133" xr:uid="{76A6D4C1-C4DC-4D2A-AA76-32A863647B24}"/>
    <hyperlink ref="C456" location="RS!B132:M132" tooltip="back to name list: #14" display="RS!B132:M132" xr:uid="{396FB680-F279-4A97-BEF6-DCAABF321969}"/>
    <hyperlink ref="C432" location="RS!B131:M131" tooltip="back to name list: #13" display="RS!B131:M131" xr:uid="{103D4286-6117-4686-9788-731293DB1668}"/>
    <hyperlink ref="C408" location="RS!B130:M130" tooltip="back to name list: #12" display="RS!B130:M130" xr:uid="{6A73537B-B72A-45FF-A5A4-8041FD5A9CF0}"/>
    <hyperlink ref="C384" location="RS!B129:M129" tooltip="back to name list: #11" display="RS!B129:M129" xr:uid="{46D47FEA-3F4B-4342-AB7D-7426B9A14C2B}"/>
    <hyperlink ref="C360" location="RS!B128:M128" tooltip="back to name list: #10" display="RS!B128:M128" xr:uid="{E9EB42A1-0D83-49F5-8BFC-F0AD3131624D}"/>
    <hyperlink ref="C336" location="RS!B127:M127" tooltip="back to name list: #09" display="RS!B127:M127" xr:uid="{FD6E2046-C4DC-46BF-8D3F-D9647254321C}"/>
    <hyperlink ref="C312" location="RS!B126:M126" tooltip="back to name list: #08" display="RS!B126:M126" xr:uid="{A08D4794-7C5E-4A9A-9B96-6BFFC9103485}"/>
    <hyperlink ref="C288" location="RS!B125:M125" tooltip="back to name list: #07" display="RS!B125:M125" xr:uid="{24B24D66-43FB-4B8D-9ACC-45B50C4A3794}"/>
    <hyperlink ref="C264" location="RS!B124:M124" tooltip="back to name list: #06" display="RS!B124:M124" xr:uid="{AA2CB4D3-F0F1-4C5C-B44F-EC7E70AAE1BC}"/>
    <hyperlink ref="C240" location="RS!B123:M123" tooltip="back to name list: #05" display="RS!B123:M123" xr:uid="{0602514E-DC98-4D98-AC7F-DD36BDF8492F}"/>
    <hyperlink ref="C216" location="RS!B122:M122" tooltip="back to name list: #04" display="RS!B122:M122" xr:uid="{8EED16FB-F4F3-490C-AA25-03E7856580FC}"/>
    <hyperlink ref="C192" location="RS!B121:M121" tooltip="back to name list: #03" display="RS!B121:M121" xr:uid="{F4567611-A96B-4D0D-91BF-64C0422DB0A8}"/>
    <hyperlink ref="B144" location="RS!A1:N7" tooltip="back to top" display="RS!A1:N7" xr:uid="{009DB4A7-9909-423C-9BE6-3721A75623CB}"/>
    <hyperlink ref="B168" location="RS!A1:N7" tooltip="back to top" display="RS!A1:N7" xr:uid="{5F9ECA33-0269-4309-9957-47266AEB7FDA}"/>
    <hyperlink ref="B192" location="RS!A1:N7" tooltip="back to top" display="RS!A1:N7" xr:uid="{76A1089A-9E95-49B0-BA70-F097FB75B428}"/>
    <hyperlink ref="B216" location="RS!A1:N7" tooltip="back to top" display="RS!A1:N7" xr:uid="{044FE6E3-E010-45C3-9C91-FB393EC4EB2F}"/>
    <hyperlink ref="B240" location="RS!A1:N7" tooltip="back to top" display="RS!A1:N7" xr:uid="{E56BDB8E-1CF1-40EF-98BA-33E4CF48F424}"/>
    <hyperlink ref="B264" location="RS!A1:N7" tooltip="back to top" display="RS!A1:N7" xr:uid="{EB8D8BF5-C48A-429C-A44B-1581C2414C5C}"/>
    <hyperlink ref="B288" location="RS!A1:N7" tooltip="back to top" display="RS!A1:N7" xr:uid="{9B9E2DB9-F14D-4C94-917E-7A56BF52CB44}"/>
    <hyperlink ref="B312" location="RS!A1:N7" tooltip="back to top" display="RS!A1:N7" xr:uid="{DB760901-6D2C-45D5-9FD9-D8002E1B9822}"/>
    <hyperlink ref="B336" location="RS!A1:N7" tooltip="back to top" display="RS!A1:N7" xr:uid="{8F82BA5A-CE5E-4917-BA2D-F6E576A097A2}"/>
    <hyperlink ref="B360" location="RS!A1:N7" tooltip="back to top" display="RS!A1:N7" xr:uid="{8DBC52C3-5ABB-4E6B-8135-5DE7A2B848A1}"/>
    <hyperlink ref="B384" location="RS!A1:N7" tooltip="back to top" display="RS!A1:N7" xr:uid="{672D3AE0-30A0-43DD-BE8A-8BB993F3BEBC}"/>
    <hyperlink ref="B408" location="RS!A1:N7" tooltip="back to top" display="RS!A1:N7" xr:uid="{BC92E1F0-B9A1-4012-BEB1-B7D796CB98D7}"/>
    <hyperlink ref="B432" location="RS!A1:N7" tooltip="back to top" display="RS!A1:N7" xr:uid="{18A4F4E0-95BB-4F52-9CC8-DD0259036C63}"/>
    <hyperlink ref="B456" location="RS!A1:N7" tooltip="back to top" display="RS!A1:N7" xr:uid="{72F0B093-3C58-4115-876B-22AC271E5274}"/>
    <hyperlink ref="B480" location="RS!A1:N7" tooltip="back to top" display="RS!A1:N7" xr:uid="{B2ED1E31-841D-484B-9D17-D39E9A27FE21}"/>
    <hyperlink ref="B504" location="RS!A1:N7" tooltip="back to top" display="RS!A1:N7" xr:uid="{5199C13C-A1B9-4F14-AA61-DD74CFC674AD}"/>
    <hyperlink ref="B528" location="RS!A1:N7" tooltip="back to top" display="RS!A1:N7" xr:uid="{E9F2786C-C758-4A3F-A20C-5D62D99659E3}"/>
    <hyperlink ref="B552" location="RS!A1:N7" tooltip="back to top" display="RS!A1:N7" xr:uid="{2265D98B-857B-4FC5-B97F-0A8D5E7BE3C9}"/>
    <hyperlink ref="B576" location="RS!A1:N7" tooltip="back to top" display="RS!A1:N7" xr:uid="{C0A762C8-D712-40DE-A149-00C7ED8B6391}"/>
    <hyperlink ref="B600" location="RS!A1:N7" tooltip="back to top" display="RS!A1:N7" xr:uid="{BA449846-98DB-4741-9F47-26410A1F6334}"/>
  </hyperlinks>
  <printOptions horizontalCentered="1"/>
  <pageMargins left="0.5" right="0.5" top="0.75" bottom="0.75" header="0.3" footer="0.3"/>
  <pageSetup orientation="portrait" r:id="rId5"/>
  <headerFooter differentFirst="1">
    <oddHeader>&amp;C&amp;"Arial Black,Regular"&amp;14&amp;K009641Anankelogy&amp;K004623 &amp;K7030A0Foundation</oddHeader>
    <oddFooter>&amp;L&amp;D&amp;CPage &amp;P&amp;R&amp;F</oddFooter>
  </headerFooter>
  <drawing r:id="rId6"/>
  <legacyDrawing r:id="rId7"/>
  <extLst>
    <ext xmlns:x14="http://schemas.microsoft.com/office/spreadsheetml/2009/9/main" uri="{78C0D931-6437-407d-A8EE-F0AAD7539E65}">
      <x14:conditionalFormattings>
        <x14:conditionalFormatting xmlns:xm="http://schemas.microsoft.com/office/excel/2006/main">
          <x14:cfRule type="containsText" priority="84" operator="containsText" id="{0613129C-18CB-4B9D-B8C3-AF3AF590CD14}">
            <xm:f>NOT(ISERROR(SEARCH($E$140,F164)))</xm:f>
            <xm:f>$E$140</xm:f>
            <x14:dxf>
              <fill>
                <patternFill>
                  <bgColor rgb="FFB4FFD7"/>
                </patternFill>
              </fill>
            </x14:dxf>
          </x14:cfRule>
          <xm:sqref>F164:M164</xm:sqref>
        </x14:conditionalFormatting>
        <x14:conditionalFormatting xmlns:xm="http://schemas.microsoft.com/office/excel/2006/main">
          <x14:cfRule type="containsText" priority="83" operator="containsText" id="{E968DF3D-B7F2-4FA1-9215-B406C0A5641B}">
            <xm:f>NOT(ISERROR(SEARCH($E$140,F188)))</xm:f>
            <xm:f>$E$140</xm:f>
            <x14:dxf>
              <fill>
                <patternFill>
                  <bgColor rgb="FFB4FFD7"/>
                </patternFill>
              </fill>
            </x14:dxf>
          </x14:cfRule>
          <xm:sqref>F188:M188</xm:sqref>
        </x14:conditionalFormatting>
        <x14:conditionalFormatting xmlns:xm="http://schemas.microsoft.com/office/excel/2006/main">
          <x14:cfRule type="containsText" priority="82" operator="containsText" id="{9E7BE644-7C06-4916-A052-43B88BD346AE}">
            <xm:f>NOT(ISERROR(SEARCH($E$140,F212)))</xm:f>
            <xm:f>$E$140</xm:f>
            <x14:dxf>
              <fill>
                <patternFill>
                  <bgColor rgb="FFB4FFD7"/>
                </patternFill>
              </fill>
            </x14:dxf>
          </x14:cfRule>
          <xm:sqref>F212:M212</xm:sqref>
        </x14:conditionalFormatting>
        <x14:conditionalFormatting xmlns:xm="http://schemas.microsoft.com/office/excel/2006/main">
          <x14:cfRule type="containsText" priority="81" operator="containsText" id="{D486B19D-B399-4D07-BF20-57970E5D27AC}">
            <xm:f>NOT(ISERROR(SEARCH($E$140,F236)))</xm:f>
            <xm:f>$E$140</xm:f>
            <x14:dxf>
              <fill>
                <patternFill>
                  <bgColor rgb="FFB4FFD7"/>
                </patternFill>
              </fill>
            </x14:dxf>
          </x14:cfRule>
          <xm:sqref>F236:M236</xm:sqref>
        </x14:conditionalFormatting>
        <x14:conditionalFormatting xmlns:xm="http://schemas.microsoft.com/office/excel/2006/main">
          <x14:cfRule type="containsText" priority="80" operator="containsText" id="{A3CDACAB-E7FF-43C3-A2EA-D6F724F850ED}">
            <xm:f>NOT(ISERROR(SEARCH($E$140,F260)))</xm:f>
            <xm:f>$E$140</xm:f>
            <x14:dxf>
              <fill>
                <patternFill>
                  <bgColor rgb="FFB4FFD7"/>
                </patternFill>
              </fill>
            </x14:dxf>
          </x14:cfRule>
          <xm:sqref>F260:M260</xm:sqref>
        </x14:conditionalFormatting>
        <x14:conditionalFormatting xmlns:xm="http://schemas.microsoft.com/office/excel/2006/main">
          <x14:cfRule type="containsText" priority="79" operator="containsText" id="{E099C1C2-F35E-4F08-92BC-7FF20603CDDD}">
            <xm:f>NOT(ISERROR(SEARCH($E$140,F284)))</xm:f>
            <xm:f>$E$140</xm:f>
            <x14:dxf>
              <fill>
                <patternFill>
                  <bgColor rgb="FFB4FFD7"/>
                </patternFill>
              </fill>
            </x14:dxf>
          </x14:cfRule>
          <xm:sqref>F284:M284</xm:sqref>
        </x14:conditionalFormatting>
        <x14:conditionalFormatting xmlns:xm="http://schemas.microsoft.com/office/excel/2006/main">
          <x14:cfRule type="containsText" priority="78" operator="containsText" id="{BC1D22A2-F181-4BF7-9B35-5A875B313C79}">
            <xm:f>NOT(ISERROR(SEARCH($E$140,F308)))</xm:f>
            <xm:f>$E$140</xm:f>
            <x14:dxf>
              <fill>
                <patternFill>
                  <bgColor rgb="FFB4FFD7"/>
                </patternFill>
              </fill>
            </x14:dxf>
          </x14:cfRule>
          <xm:sqref>F308:M308</xm:sqref>
        </x14:conditionalFormatting>
        <x14:conditionalFormatting xmlns:xm="http://schemas.microsoft.com/office/excel/2006/main">
          <x14:cfRule type="containsText" priority="77" operator="containsText" id="{0AA99F75-21CD-4E77-80A9-B6781E20A318}">
            <xm:f>NOT(ISERROR(SEARCH($E$140,F332)))</xm:f>
            <xm:f>$E$140</xm:f>
            <x14:dxf>
              <fill>
                <patternFill>
                  <bgColor rgb="FFB4FFD7"/>
                </patternFill>
              </fill>
            </x14:dxf>
          </x14:cfRule>
          <xm:sqref>F332:M332</xm:sqref>
        </x14:conditionalFormatting>
        <x14:conditionalFormatting xmlns:xm="http://schemas.microsoft.com/office/excel/2006/main">
          <x14:cfRule type="containsText" priority="76" operator="containsText" id="{2BAF4885-BD4D-4895-A8D3-2E2B2A8E6428}">
            <xm:f>NOT(ISERROR(SEARCH($E$140,F356)))</xm:f>
            <xm:f>$E$140</xm:f>
            <x14:dxf>
              <fill>
                <patternFill>
                  <bgColor rgb="FFB4FFD7"/>
                </patternFill>
              </fill>
            </x14:dxf>
          </x14:cfRule>
          <xm:sqref>F356:M356</xm:sqref>
        </x14:conditionalFormatting>
        <x14:conditionalFormatting xmlns:xm="http://schemas.microsoft.com/office/excel/2006/main">
          <x14:cfRule type="containsText" priority="75" operator="containsText" id="{3416C278-B227-4107-A85F-A3A55A7B5F1E}">
            <xm:f>NOT(ISERROR(SEARCH($E$140,F380)))</xm:f>
            <xm:f>$E$140</xm:f>
            <x14:dxf>
              <fill>
                <patternFill>
                  <bgColor rgb="FFB4FFD7"/>
                </patternFill>
              </fill>
            </x14:dxf>
          </x14:cfRule>
          <xm:sqref>F380:M380</xm:sqref>
        </x14:conditionalFormatting>
        <x14:conditionalFormatting xmlns:xm="http://schemas.microsoft.com/office/excel/2006/main">
          <x14:cfRule type="containsText" priority="74" operator="containsText" id="{DE311CA0-CD4C-49D0-8ED9-EE7DB950D1BD}">
            <xm:f>NOT(ISERROR(SEARCH($E$140,F404)))</xm:f>
            <xm:f>$E$140</xm:f>
            <x14:dxf>
              <fill>
                <patternFill>
                  <bgColor rgb="FFB4FFD7"/>
                </patternFill>
              </fill>
            </x14:dxf>
          </x14:cfRule>
          <xm:sqref>F404:M404</xm:sqref>
        </x14:conditionalFormatting>
        <x14:conditionalFormatting xmlns:xm="http://schemas.microsoft.com/office/excel/2006/main">
          <x14:cfRule type="containsText" priority="73" operator="containsText" id="{F8E91526-AE16-43DB-8CB6-C710BF06CDAA}">
            <xm:f>NOT(ISERROR(SEARCH($E$140,F428)))</xm:f>
            <xm:f>$E$140</xm:f>
            <x14:dxf>
              <fill>
                <patternFill>
                  <bgColor rgb="FFB4FFD7"/>
                </patternFill>
              </fill>
            </x14:dxf>
          </x14:cfRule>
          <xm:sqref>F428:M428</xm:sqref>
        </x14:conditionalFormatting>
        <x14:conditionalFormatting xmlns:xm="http://schemas.microsoft.com/office/excel/2006/main">
          <x14:cfRule type="containsText" priority="72" operator="containsText" id="{6949A1A8-9F6B-487D-8478-A22F920CB945}">
            <xm:f>NOT(ISERROR(SEARCH($E$140,F452)))</xm:f>
            <xm:f>$E$140</xm:f>
            <x14:dxf>
              <fill>
                <patternFill>
                  <bgColor rgb="FFB4FFD7"/>
                </patternFill>
              </fill>
            </x14:dxf>
          </x14:cfRule>
          <xm:sqref>F452:M452</xm:sqref>
        </x14:conditionalFormatting>
        <x14:conditionalFormatting xmlns:xm="http://schemas.microsoft.com/office/excel/2006/main">
          <x14:cfRule type="containsText" priority="71" operator="containsText" id="{DB50FF57-7554-4FD9-A910-73CF3DD4CFA4}">
            <xm:f>NOT(ISERROR(SEARCH($E$140,F476)))</xm:f>
            <xm:f>$E$140</xm:f>
            <x14:dxf>
              <fill>
                <patternFill>
                  <bgColor rgb="FFB4FFD7"/>
                </patternFill>
              </fill>
            </x14:dxf>
          </x14:cfRule>
          <xm:sqref>F476:M476</xm:sqref>
        </x14:conditionalFormatting>
        <x14:conditionalFormatting xmlns:xm="http://schemas.microsoft.com/office/excel/2006/main">
          <x14:cfRule type="containsText" priority="70" operator="containsText" id="{DB3CBA6B-50CB-4861-AAF6-E2AEC5C77DA7}">
            <xm:f>NOT(ISERROR(SEARCH($E$140,F500)))</xm:f>
            <xm:f>$E$140</xm:f>
            <x14:dxf>
              <fill>
                <patternFill>
                  <bgColor rgb="FFB4FFD7"/>
                </patternFill>
              </fill>
            </x14:dxf>
          </x14:cfRule>
          <xm:sqref>F500:M500</xm:sqref>
        </x14:conditionalFormatting>
        <x14:conditionalFormatting xmlns:xm="http://schemas.microsoft.com/office/excel/2006/main">
          <x14:cfRule type="containsText" priority="69" operator="containsText" id="{D74B6E7C-3F55-4D53-90E0-E2BB4859F4BD}">
            <xm:f>NOT(ISERROR(SEARCH($E$140,F524)))</xm:f>
            <xm:f>$E$140</xm:f>
            <x14:dxf>
              <fill>
                <patternFill>
                  <bgColor rgb="FFB4FFD7"/>
                </patternFill>
              </fill>
            </x14:dxf>
          </x14:cfRule>
          <xm:sqref>F524:M524</xm:sqref>
        </x14:conditionalFormatting>
        <x14:conditionalFormatting xmlns:xm="http://schemas.microsoft.com/office/excel/2006/main">
          <x14:cfRule type="containsText" priority="68" operator="containsText" id="{3AB7308C-511A-4C7D-B958-DFC85DF6EB35}">
            <xm:f>NOT(ISERROR(SEARCH($E$140,F548)))</xm:f>
            <xm:f>$E$140</xm:f>
            <x14:dxf>
              <fill>
                <patternFill>
                  <bgColor rgb="FFB4FFD7"/>
                </patternFill>
              </fill>
            </x14:dxf>
          </x14:cfRule>
          <xm:sqref>F548:M548</xm:sqref>
        </x14:conditionalFormatting>
        <x14:conditionalFormatting xmlns:xm="http://schemas.microsoft.com/office/excel/2006/main">
          <x14:cfRule type="containsText" priority="67" operator="containsText" id="{8C9AA538-7F8C-4333-9E30-7AACB73D08C2}">
            <xm:f>NOT(ISERROR(SEARCH($E$140,F572)))</xm:f>
            <xm:f>$E$140</xm:f>
            <x14:dxf>
              <fill>
                <patternFill>
                  <bgColor rgb="FFB4FFD7"/>
                </patternFill>
              </fill>
            </x14:dxf>
          </x14:cfRule>
          <xm:sqref>F572:M572</xm:sqref>
        </x14:conditionalFormatting>
        <x14:conditionalFormatting xmlns:xm="http://schemas.microsoft.com/office/excel/2006/main">
          <x14:cfRule type="containsText" priority="66" operator="containsText" id="{058A3FA5-59B7-4462-AFF6-F554DDB8B35D}">
            <xm:f>NOT(ISERROR(SEARCH($E$140,F596)))</xm:f>
            <xm:f>$E$140</xm:f>
            <x14:dxf>
              <fill>
                <patternFill>
                  <bgColor rgb="FFB4FFD7"/>
                </patternFill>
              </fill>
            </x14:dxf>
          </x14:cfRule>
          <xm:sqref>F596:M596</xm:sqref>
        </x14:conditionalFormatting>
        <x14:conditionalFormatting xmlns:xm="http://schemas.microsoft.com/office/excel/2006/main">
          <x14:cfRule type="containsText" priority="65" operator="containsText" id="{43A45E70-34EE-4B87-873F-581D04F990B1}">
            <xm:f>NOT(ISERROR(SEARCH($E$140,F620)))</xm:f>
            <xm:f>$E$140</xm:f>
            <x14:dxf>
              <fill>
                <patternFill>
                  <bgColor rgb="FFB4FFD7"/>
                </patternFill>
              </fill>
            </x14:dxf>
          </x14:cfRule>
          <xm:sqref>F620:M620</xm:sqref>
        </x14:conditionalFormatting>
        <x14:conditionalFormatting xmlns:xm="http://schemas.microsoft.com/office/excel/2006/main">
          <x14:cfRule type="containsText" priority="144" operator="containsText" id="{B065CC31-7141-4066-94BB-114BA91CB21C}">
            <xm:f>NOT(ISERROR(SEARCH($I$1072,I631)))</xm:f>
            <xm:f>$I$1072</xm:f>
            <x14:dxf>
              <font>
                <color rgb="FFB4FFD7"/>
              </font>
              <fill>
                <gradientFill>
                  <stop position="0">
                    <color rgb="FF006432"/>
                  </stop>
                  <stop position="0.5">
                    <color rgb="FF00B050"/>
                  </stop>
                  <stop position="1">
                    <color rgb="FF006432"/>
                  </stop>
                </gradientFill>
              </fill>
            </x14:dxf>
          </x14:cfRule>
          <xm:sqref>I631:M631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RS</vt:lpstr>
      <vt:lpstr>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 Turner</dc:creator>
  <cp:lastModifiedBy>Steph Turner</cp:lastModifiedBy>
  <cp:lastPrinted>2023-11-24T15:22:34Z</cp:lastPrinted>
  <dcterms:created xsi:type="dcterms:W3CDTF">2023-11-10T10:20:11Z</dcterms:created>
  <dcterms:modified xsi:type="dcterms:W3CDTF">2023-11-25T15:34:13Z</dcterms:modified>
</cp:coreProperties>
</file>